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!_PROJEKTY\_Marta, Ivos\24_11_Les_Rajec\12.11.2024\"/>
    </mc:Choice>
  </mc:AlternateContent>
  <bookViews>
    <workbookView xWindow="240" yWindow="120" windowWidth="14940" windowHeight="9225"/>
  </bookViews>
  <sheets>
    <sheet name="Rekapitulace" sheetId="1" r:id="rId1"/>
    <sheet name="01" sheetId="2" r:id="rId2"/>
    <sheet name="02" sheetId="3" r:id="rId3"/>
    <sheet name="03" sheetId="4" r:id="rId4"/>
  </sheets>
  <definedNames>
    <definedName name="_xlnm.Print_Titles" localSheetId="1">'01'!$4:$7</definedName>
    <definedName name="_xlnm.Print_Titles" localSheetId="2">'02'!$4:$7</definedName>
    <definedName name="_xlnm.Print_Titles" localSheetId="3">'03'!$4:$7</definedName>
  </definedNames>
  <calcPr calcId="162913"/>
  <webPublishing codePage="0"/>
</workbook>
</file>

<file path=xl/calcChain.xml><?xml version="1.0" encoding="utf-8"?>
<calcChain xmlns="http://schemas.openxmlformats.org/spreadsheetml/2006/main">
  <c r="I125" i="2" l="1"/>
  <c r="O125" i="2" s="1"/>
  <c r="I122" i="2"/>
  <c r="O122" i="2" s="1"/>
  <c r="I119" i="2"/>
  <c r="O119" i="2" s="1"/>
  <c r="R118" i="2" s="1"/>
  <c r="O118" i="2" s="1"/>
  <c r="O115" i="2"/>
  <c r="I115" i="2"/>
  <c r="I112" i="2"/>
  <c r="O112" i="2" s="1"/>
  <c r="O109" i="2"/>
  <c r="I109" i="2"/>
  <c r="I106" i="2"/>
  <c r="O106" i="2" s="1"/>
  <c r="O103" i="2"/>
  <c r="I103" i="2"/>
  <c r="I100" i="2"/>
  <c r="O100" i="2" s="1"/>
  <c r="I97" i="2"/>
  <c r="Q96" i="2" s="1"/>
  <c r="I96" i="2" s="1"/>
  <c r="I93" i="2"/>
  <c r="O93" i="2" s="1"/>
  <c r="I90" i="2"/>
  <c r="O90" i="2" s="1"/>
  <c r="O87" i="2"/>
  <c r="I87" i="2"/>
  <c r="I84" i="2"/>
  <c r="O84" i="2" s="1"/>
  <c r="I81" i="2"/>
  <c r="O81" i="2" s="1"/>
  <c r="I78" i="2"/>
  <c r="O78" i="2" s="1"/>
  <c r="I75" i="2"/>
  <c r="O75" i="2" s="1"/>
  <c r="I72" i="2"/>
  <c r="O72" i="2" s="1"/>
  <c r="I69" i="2"/>
  <c r="O69" i="2" s="1"/>
  <c r="I66" i="2"/>
  <c r="O62" i="2"/>
  <c r="I62" i="2"/>
  <c r="I59" i="2"/>
  <c r="O59" i="2" s="1"/>
  <c r="I56" i="2"/>
  <c r="O56" i="2" s="1"/>
  <c r="I53" i="2"/>
  <c r="O53" i="2" s="1"/>
  <c r="I49" i="2"/>
  <c r="O49" i="2" s="1"/>
  <c r="I46" i="2"/>
  <c r="O46" i="2" s="1"/>
  <c r="I43" i="2"/>
  <c r="O43" i="2" s="1"/>
  <c r="I40" i="2"/>
  <c r="O40" i="2" s="1"/>
  <c r="O37" i="2"/>
  <c r="I37" i="2"/>
  <c r="I34" i="2"/>
  <c r="O34" i="2" s="1"/>
  <c r="O31" i="2"/>
  <c r="I31" i="2"/>
  <c r="I28" i="2"/>
  <c r="O28" i="2" s="1"/>
  <c r="I25" i="2"/>
  <c r="O25" i="2" s="1"/>
  <c r="I22" i="2"/>
  <c r="O22" i="2" s="1"/>
  <c r="I19" i="2"/>
  <c r="I15" i="2"/>
  <c r="O15" i="2" s="1"/>
  <c r="I12" i="2"/>
  <c r="Q8" i="2" s="1"/>
  <c r="I8" i="2" s="1"/>
  <c r="I9" i="2"/>
  <c r="O9" i="2" s="1"/>
  <c r="Q65" i="2" l="1"/>
  <c r="I65" i="2" s="1"/>
  <c r="Q118" i="2"/>
  <c r="I118" i="2" s="1"/>
  <c r="Q18" i="2"/>
  <c r="I18" i="2" s="1"/>
  <c r="I3" i="2" s="1"/>
  <c r="Q52" i="2"/>
  <c r="I52" i="2" s="1"/>
  <c r="R52" i="2"/>
  <c r="O52" i="2" s="1"/>
  <c r="O12" i="2"/>
  <c r="R8" i="2" s="1"/>
  <c r="O8" i="2" s="1"/>
  <c r="O19" i="2"/>
  <c r="R18" i="2" s="1"/>
  <c r="O18" i="2" s="1"/>
  <c r="O66" i="2"/>
  <c r="R65" i="2" s="1"/>
  <c r="O65" i="2" s="1"/>
  <c r="O97" i="2"/>
  <c r="R96" i="2" s="1"/>
  <c r="O96" i="2" s="1"/>
  <c r="O2" i="2" l="1"/>
  <c r="I71" i="4" l="1"/>
  <c r="O71" i="4" s="1"/>
  <c r="R70" i="4" s="1"/>
  <c r="O70" i="4" s="1"/>
  <c r="I67" i="4"/>
  <c r="O67" i="4" s="1"/>
  <c r="I64" i="4"/>
  <c r="O64" i="4" s="1"/>
  <c r="I61" i="4"/>
  <c r="O61" i="4" s="1"/>
  <c r="I58" i="4"/>
  <c r="O58" i="4" s="1"/>
  <c r="I55" i="4"/>
  <c r="O55" i="4" s="1"/>
  <c r="I51" i="4"/>
  <c r="O51" i="4" s="1"/>
  <c r="I48" i="4"/>
  <c r="O48" i="4" s="1"/>
  <c r="I45" i="4"/>
  <c r="O45" i="4" s="1"/>
  <c r="I42" i="4"/>
  <c r="I38" i="4"/>
  <c r="O38" i="4" s="1"/>
  <c r="R37" i="4" s="1"/>
  <c r="O37" i="4" s="1"/>
  <c r="I34" i="4"/>
  <c r="O34" i="4" s="1"/>
  <c r="I31" i="4"/>
  <c r="O31" i="4" s="1"/>
  <c r="I28" i="4"/>
  <c r="O28" i="4" s="1"/>
  <c r="I25" i="4"/>
  <c r="O25" i="4" s="1"/>
  <c r="I22" i="4"/>
  <c r="O22" i="4" s="1"/>
  <c r="I19" i="4"/>
  <c r="O19" i="4" s="1"/>
  <c r="I16" i="4"/>
  <c r="O16" i="4" s="1"/>
  <c r="I13" i="4"/>
  <c r="O13" i="4" s="1"/>
  <c r="I9" i="4"/>
  <c r="Q8" i="4" s="1"/>
  <c r="I8" i="4" s="1"/>
  <c r="O87" i="3"/>
  <c r="I87" i="3"/>
  <c r="I84" i="3"/>
  <c r="O84" i="3" s="1"/>
  <c r="I81" i="3"/>
  <c r="O81" i="3" s="1"/>
  <c r="R80" i="3" s="1"/>
  <c r="O80" i="3" s="1"/>
  <c r="I77" i="3"/>
  <c r="O77" i="3" s="1"/>
  <c r="I74" i="3"/>
  <c r="O74" i="3" s="1"/>
  <c r="I71" i="3"/>
  <c r="Q70" i="3" s="1"/>
  <c r="I70" i="3" s="1"/>
  <c r="I67" i="3"/>
  <c r="O67" i="3" s="1"/>
  <c r="I64" i="3"/>
  <c r="O64" i="3" s="1"/>
  <c r="O61" i="3"/>
  <c r="I61" i="3"/>
  <c r="I58" i="3"/>
  <c r="O58" i="3" s="1"/>
  <c r="I55" i="3"/>
  <c r="O55" i="3" s="1"/>
  <c r="I52" i="3"/>
  <c r="O52" i="3" s="1"/>
  <c r="I49" i="3"/>
  <c r="O49" i="3" s="1"/>
  <c r="I46" i="3"/>
  <c r="O46" i="3" s="1"/>
  <c r="I43" i="3"/>
  <c r="O43" i="3" s="1"/>
  <c r="I40" i="3"/>
  <c r="O36" i="3"/>
  <c r="R35" i="3" s="1"/>
  <c r="O35" i="3" s="1"/>
  <c r="I36" i="3"/>
  <c r="Q35" i="3" s="1"/>
  <c r="I35" i="3" s="1"/>
  <c r="I32" i="3"/>
  <c r="Q31" i="3" s="1"/>
  <c r="I31" i="3" s="1"/>
  <c r="I28" i="3"/>
  <c r="O28" i="3" s="1"/>
  <c r="I25" i="3"/>
  <c r="O25" i="3" s="1"/>
  <c r="I22" i="3"/>
  <c r="I18" i="3"/>
  <c r="O18" i="3" s="1"/>
  <c r="I15" i="3"/>
  <c r="O15" i="3" s="1"/>
  <c r="I12" i="3"/>
  <c r="O12" i="3" s="1"/>
  <c r="O9" i="3"/>
  <c r="I9" i="3"/>
  <c r="R8" i="3" l="1"/>
  <c r="O8" i="3" s="1"/>
  <c r="Q21" i="3"/>
  <c r="I21" i="3" s="1"/>
  <c r="O22" i="3"/>
  <c r="R21" i="3" s="1"/>
  <c r="O21" i="3" s="1"/>
  <c r="Q39" i="3"/>
  <c r="I39" i="3" s="1"/>
  <c r="Q8" i="3"/>
  <c r="I8" i="3" s="1"/>
  <c r="Q41" i="4"/>
  <c r="I41" i="4" s="1"/>
  <c r="Q54" i="4"/>
  <c r="I54" i="4" s="1"/>
  <c r="Q12" i="4"/>
  <c r="I12" i="4" s="1"/>
  <c r="R12" i="4"/>
  <c r="O12" i="4" s="1"/>
  <c r="R54" i="4"/>
  <c r="O54" i="4" s="1"/>
  <c r="Q37" i="4"/>
  <c r="I37" i="4" s="1"/>
  <c r="I3" i="4" s="1"/>
  <c r="Q70" i="4"/>
  <c r="I70" i="4" s="1"/>
  <c r="O9" i="4"/>
  <c r="R8" i="4" s="1"/>
  <c r="O8" i="4" s="1"/>
  <c r="O42" i="4"/>
  <c r="R41" i="4" s="1"/>
  <c r="O41" i="4" s="1"/>
  <c r="I3" i="3"/>
  <c r="Q80" i="3"/>
  <c r="I80" i="3" s="1"/>
  <c r="O32" i="3"/>
  <c r="R31" i="3" s="1"/>
  <c r="O31" i="3" s="1"/>
  <c r="O40" i="3"/>
  <c r="R39" i="3" s="1"/>
  <c r="O39" i="3" s="1"/>
  <c r="O71" i="3"/>
  <c r="R70" i="3" s="1"/>
  <c r="O70" i="3" s="1"/>
  <c r="O2" i="3" l="1"/>
  <c r="O2" i="4"/>
  <c r="D12" i="1" s="1"/>
  <c r="C10" i="1"/>
  <c r="C11" i="1"/>
  <c r="C12" i="1"/>
  <c r="E12" i="1" l="1"/>
  <c r="D11" i="1"/>
  <c r="E11" i="1" s="1"/>
  <c r="D10" i="1"/>
  <c r="E10" i="1" s="1"/>
  <c r="C6" i="1"/>
  <c r="C7" i="1" l="1"/>
</calcChain>
</file>

<file path=xl/sharedStrings.xml><?xml version="1.0" encoding="utf-8"?>
<sst xmlns="http://schemas.openxmlformats.org/spreadsheetml/2006/main" count="1093" uniqueCount="316">
  <si>
    <t>Rekapitulace ceny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</si>
  <si>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</si>
  <si>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</si>
  <si>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</si>
  <si>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</si>
  <si>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</si>
  <si>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</si>
  <si>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</si>
  <si>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</si>
  <si>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</si>
  <si>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</si>
  <si>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</si>
  <si>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OPRAVA ZPEVNĚNÝCH PLOCH V AREÁLU STŘEDISKA DŘEVO RÁJEC</t>
  </si>
  <si>
    <t>O</t>
  </si>
  <si>
    <t>Rozpočet:</t>
  </si>
  <si>
    <t>0,00</t>
  </si>
  <si>
    <t>5,00</t>
  </si>
  <si>
    <t>21,00</t>
  </si>
  <si>
    <t>2</t>
  </si>
  <si>
    <t>01</t>
  </si>
  <si>
    <t>Plocha č.1</t>
  </si>
  <si>
    <t>Typ</t>
  </si>
  <si>
    <t>0</t>
  </si>
  <si>
    <t>Poř. číslo</t>
  </si>
  <si>
    <t>1</t>
  </si>
  <si>
    <t>Kód položky</t>
  </si>
  <si>
    <t>Varianta</t>
  </si>
  <si>
    <t>3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</si>
  <si>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</si>
  <si>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</si>
  <si>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</si>
  <si>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</si>
  <si>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</si>
  <si>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</si>
  <si>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</si>
  <si>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</si>
  <si>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</si>
  <si>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</si>
  <si>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</si>
  <si>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</si>
  <si>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</si>
  <si>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</si>
  <si>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014111A</t>
  </si>
  <si>
    <t/>
  </si>
  <si>
    <t>POPLATKY ZA SKLÁDKU TYP S-IO (INERTNÍ ODPAD)</t>
  </si>
  <si>
    <t>M3</t>
  </si>
  <si>
    <t>PP</t>
  </si>
  <si>
    <t>zemina z odkopu 
podle pol. 12373B</t>
  </si>
  <si>
    <t>VV</t>
  </si>
  <si>
    <t>014111B</t>
  </si>
  <si>
    <t>odstraněné panely a kanalizační potrubí</t>
  </si>
  <si>
    <t>10,5*0,215+40*0,25=12,26 [A]m3</t>
  </si>
  <si>
    <t>02911</t>
  </si>
  <si>
    <t>OSTATNÍ POŽADAVKY - GEODETICKÉ ZAMĚŘENÍ</t>
  </si>
  <si>
    <t>KČ</t>
  </si>
  <si>
    <t>geodetické práce v průběhu stavby</t>
  </si>
  <si>
    <t>Zemní práce</t>
  </si>
  <si>
    <t>11313</t>
  </si>
  <si>
    <t>ze situace ... 20,0*40,0*tl.0,15=120,00 [A]m3</t>
  </si>
  <si>
    <t>113168</t>
  </si>
  <si>
    <t>ODSTRANĚNÍ KRYTU ZPEVNĚNÝCH PLOCH ZE SILNIČNÍCH DÍLCŮ, ODVOZ</t>
  </si>
  <si>
    <t>(6+3+1,5)*0,215=2,26 [A]m3</t>
  </si>
  <si>
    <t>12373A</t>
  </si>
  <si>
    <t>ODKOP PRO SPOD STAVBU SILNIC A ŽELEZNIC TŘ. I, ODVOZ</t>
  </si>
  <si>
    <t>kubatura zeminy k využití na stavbě: 
plocha č.3 -NAS1, NAS2 a obsyp potrubí pol. 17511 ...  320+800+53,26=1 173,26 [A] 
plocha č.2 -obsyp potrubí pol. 17511 ... 43,64=43,64 [B] 
Celkem: A+B=1 216,90 [C]m3 
odpočet kubarury využitelné z odkopů 
- plocha 1 (pol.11313,13173A a 13373A) ... -(120+18+5,5)=- 143,50 [D] 
- plocha 2 (pol.12373A, 13373A a 96614) ... -(131,28+5,82+142,64)=- 279,74 [E] 
- plocha 3 (pol. 12373A)  ... -148,09=- 148,09 [F] 
Celkem:D+E+F=- 571,33 [G] 
Kubatura celkem k využití na stavbě: C+G=645,57 [H]m3</t>
  </si>
  <si>
    <t>7</t>
  </si>
  <si>
    <t>12373B</t>
  </si>
  <si>
    <t>celkový odkop ze situace: 
výkop pro sanace ... 2770,0*0,5=1 385,00 [A] 
výkop (mimo sanace) ... 2770,0*0,6-(20*40*0,15)=1 542,00 [B] 
Celkem: A+B=2 927,00 [C]m3 
odpočet pol. 12373A ...  -645,57=- 645,57 [D] 
Celkem: C+D=2 281,43 [E]m3</t>
  </si>
  <si>
    <t>8</t>
  </si>
  <si>
    <t>12573</t>
  </si>
  <si>
    <t>VYKOPÁVKY ZE ZEMNÍKŮ A SKLÁDEK TŘ. I</t>
  </si>
  <si>
    <t>129945</t>
  </si>
  <si>
    <t>ČIŠTĚNÍ POTRUBÍ DN DO 300MM</t>
  </si>
  <si>
    <t>M</t>
  </si>
  <si>
    <t>13173A</t>
  </si>
  <si>
    <t>HLOUBENÍ JAM ZAPAŽ I NEPAŽ TŘ. I</t>
  </si>
  <si>
    <t>2,0*4,0*2,25=18,00 [A]m3</t>
  </si>
  <si>
    <t>11</t>
  </si>
  <si>
    <t>13373A</t>
  </si>
  <si>
    <t>HLOUBENÍ ŠACHET ZAPAŽ I NEPAŽ TŘ. I, ODVOZ DO 1KM</t>
  </si>
  <si>
    <t>2,2*1,0*2,5=5,50 [A]m3</t>
  </si>
  <si>
    <t>12</t>
  </si>
  <si>
    <t>17120</t>
  </si>
  <si>
    <t>ULOŽENÍ SYPANINY DO NÁSYPŮ A NA SKLÁDKY BEZ ZHUTNĚNÍ</t>
  </si>
  <si>
    <t>podle pol. 12373A ... 645,57=645,57 [A] 
podle pol. 12373B ... 2281,43=2 281,43 [B] 
podle pol. 13173A ... 18=18,00 [C] 
podle pol. 13373A ... 5,5=5,50 [D] 
Celkem: A+B+C+D=2 950,50 [E]m3</t>
  </si>
  <si>
    <t>13</t>
  </si>
  <si>
    <t>17511</t>
  </si>
  <si>
    <t>OBSYP POTRUBÍ A OBJEKTŮ SE ZHUTNĚNÍM</t>
  </si>
  <si>
    <t>podle VZPR 05.7 ... dl.20*(1,14*0,65-0,277)+dl.20,0*(1,14*1,75-0,277)=43,64 [A]m3</t>
  </si>
  <si>
    <t>14</t>
  </si>
  <si>
    <t>18110</t>
  </si>
  <si>
    <t>ÚPRAVA PLÁNĚ SE ZHUTNĚNÍM V HORNINĚ TŘ. I</t>
  </si>
  <si>
    <t>M2</t>
  </si>
  <si>
    <t>ze situace ... 2770=2 770,00 [A]m2</t>
  </si>
  <si>
    <t>Základy</t>
  </si>
  <si>
    <t>15</t>
  </si>
  <si>
    <t>21150</t>
  </si>
  <si>
    <t>SANAČNÍ ŽEBRA Z KAMENIVA</t>
  </si>
  <si>
    <t>podle pol. 13173A ... 18,0-2*4*0,35=15,20 [A]m3</t>
  </si>
  <si>
    <t>16</t>
  </si>
  <si>
    <t>21263</t>
  </si>
  <si>
    <t>TRATIVODY KOMPLET  Z TRUB Z PLAST HM DN DO 150MM</t>
  </si>
  <si>
    <t>kompletní konstrukce trativodu: 
- výkop rýhy předepsaného tvaru,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vsakovací jámy 
- veškerý materiál, výrobky a polotovary, včetně mimostaveništní a vnitrostaveništní dopravy</t>
  </si>
  <si>
    <t>17</t>
  </si>
  <si>
    <t>21452</t>
  </si>
  <si>
    <t>SANAČNÍ VRSTVY Z KAMENIVA</t>
  </si>
  <si>
    <t>podle pol. 18110 ... 2770*0,5=1 385,00 [A]m3</t>
  </si>
  <si>
    <t>18</t>
  </si>
  <si>
    <t>21461C</t>
  </si>
  <si>
    <t>SEPARAČNÍ GEOTEXTILIE DO 300G/M2</t>
  </si>
  <si>
    <t>vsakovací jáma ... 2*4,0*2,0+4*1,85*2,0=30,80 [A] 
trativod ... 60,5*2,3=139,15 [B] 
výměna podloží (2 vrstvy)... 2*2770=5 540,00 [C] 
Celkem: A+B+C=5 709,95 [D]m2</t>
  </si>
  <si>
    <t>Komunikace</t>
  </si>
  <si>
    <t>19</t>
  </si>
  <si>
    <t>56313</t>
  </si>
  <si>
    <t>VOZOVKOVÉ VRSTVY Z MECHANICKY ZPEVNĚNÉHO KAMENIVA TL. DO 150MM</t>
  </si>
  <si>
    <t>asf.vozovka ... 2770=2 770,00 [A] 
bet.panely ... (3,0+6,0+1,5)=10,50 [B] 
Celkem: A+B=2 780,50 [C]m2</t>
  </si>
  <si>
    <t>20</t>
  </si>
  <si>
    <t>56330</t>
  </si>
  <si>
    <t>VOZOVKOVÉ VRSTVY ZE ŠTĚRKODRTI</t>
  </si>
  <si>
    <t>asf.vozovka ... 2770*0,25=692,50 [A] 
bet.panely ... (3,0+6,0+1,5)*0,15=1,58 [B] 
Celkem: A+B=694,08 [C]m3</t>
  </si>
  <si>
    <t>21</t>
  </si>
  <si>
    <t>572113</t>
  </si>
  <si>
    <t>INFILTRAČNÍ POSTŘIK Z EMULZE DO 0,5KG/M2</t>
  </si>
  <si>
    <t>22</t>
  </si>
  <si>
    <t>572214</t>
  </si>
  <si>
    <t>SPOJOVACÍ POSTŘIK Z MODIFIK EMULZE DO 0,5KG/M2</t>
  </si>
  <si>
    <t>2*2770,0=5 540,00 [A]m2</t>
  </si>
  <si>
    <t>23</t>
  </si>
  <si>
    <t>574D68</t>
  </si>
  <si>
    <t>ASFALTOVÝ BETON PRO LOŽNÍ VRSTVY MODIFIK ACL 22+, 22S TL. 70MM</t>
  </si>
  <si>
    <t>24</t>
  </si>
  <si>
    <t>574F88</t>
  </si>
  <si>
    <t>ASFALTOVÝ BETON PRO PODKLADNÍ VRSTVY MODIFIK ACP 22+, 22S TL. 90MM</t>
  </si>
  <si>
    <t>25</t>
  </si>
  <si>
    <t>574J54</t>
  </si>
  <si>
    <t>ASFALTOVÝ KOBEREC MASTIXOVÝ MODIFIK SMA 11S TL. 40MM</t>
  </si>
  <si>
    <t>ze situace ... 2770,0=2 770,00 [A]m2</t>
  </si>
  <si>
    <t>26</t>
  </si>
  <si>
    <t>57621</t>
  </si>
  <si>
    <t>POSYP KAMENIVEM DRCENÝM 5KG/M2</t>
  </si>
  <si>
    <t>27</t>
  </si>
  <si>
    <t>58303</t>
  </si>
  <si>
    <t>KRYT ZE SILNIČNÍCH DÍLCŮ (PANELŮ) TL 215MM</t>
  </si>
  <si>
    <t>výměna betonových panelů přejezdu 
silniční panel 3000/1000/215 vč. lože z drti 0/8 tl. 70mm 
- dodání dílců v požadované kvalitě, dodání materiálu pro předepsané lože v tloušťce předepsané dokumentací a pro předepsanou výplň spar 
- uložení dílců dle předepsaného technologického předpisu včetně předepsané podkladní vrstvy a předepsané výplně spar</t>
  </si>
  <si>
    <t>3,0+6,0+1,5=10,50 [A]m2</t>
  </si>
  <si>
    <t>28</t>
  </si>
  <si>
    <t>58920</t>
  </si>
  <si>
    <t>VÝPLŇ SPAR MODIFIKOVANÝM ASFALTEM</t>
  </si>
  <si>
    <t>podél nové obruby ... 68,0+3,5+3,5+3,0=78,00 [A] 
podél stávající obruby ... 104,5=104,50 [B] 
podél panelů rampy ... 59=59,00 [C] 
Celkem: A+B+C=241,50 [D]m</t>
  </si>
  <si>
    <t>Potrubí</t>
  </si>
  <si>
    <t>29</t>
  </si>
  <si>
    <t>82445</t>
  </si>
  <si>
    <t>POTRUBÍ Z TRUB ŽELEZOBETONOVÝCH DN DO 300MM</t>
  </si>
  <si>
    <t>- vč. nutných zemních prací (kanalizace bude uložena v trase stávající odstraňované kanalizace DN 300) 
- napojení na šachty 
- výrobní dokumentaci (včetně technologického předpisu) 
- dodání veškerého trubního a pomocného materiálu (trouby, podkladní betonové pražce, spojovací a těsnící materiál a pod.) 
- zřízení plně funkčního potrubí, kompletní soustavy, podle příslušného technologického předpisu (bez ohledu na sklon)</t>
  </si>
  <si>
    <t>20+20=40,00 [A]m</t>
  </si>
  <si>
    <t>30</t>
  </si>
  <si>
    <t>87434</t>
  </si>
  <si>
    <t>POTRUBÍ Z TRUB PLASTOVÝCH ODPADNÍCH DN DO 200MM</t>
  </si>
  <si>
    <t>2,5+2,0=4,50 [A]m</t>
  </si>
  <si>
    <t>31</t>
  </si>
  <si>
    <t>894145</t>
  </si>
  <si>
    <t>ŠACHTY KANALIZAČNÍ Z BETON DÍLCŮ NA POTRUBÍ DN DO 300MM</t>
  </si>
  <si>
    <t>KUS</t>
  </si>
  <si>
    <t>Š3 DN 1000 
- dodávka a osazení předepsaných dílů včetně  poklopu DN 600 a třídou zatížení D400  
- nutné zemní práce 
- předepsané podkladní konstrukce 
- výplň, těsnění a tmelení spar a spojů 
- opatření povrchů betonu izolací proti zemní vlhkosti v částech, kde přijdou do styku se zeminou nebo kamenivem</t>
  </si>
  <si>
    <t>32</t>
  </si>
  <si>
    <t>89712</t>
  </si>
  <si>
    <t>VPUSŤ KANALIZAČNÍ ULIČNÍ KOMPLETNÍ Z BETONOVÝCH DÍLCŮ</t>
  </si>
  <si>
    <t>- dodávka a osazení předepsaných dílů včetně mříže a kalového koše 
- nutné zemní práce 
- předepsané podkladní konstrukce  
- výplň, těsnění a tmelení spar a spojů 
- opatření povrchů betonu izolací proti zemní vlhkosti v částech, kde přijdou do styku se zeminou nebo kamenivem</t>
  </si>
  <si>
    <t>33</t>
  </si>
  <si>
    <t>899524</t>
  </si>
  <si>
    <t>OBETONOVÁNÍ POTRUBÍ Z PROSTÉHO BETONU DO C25/30</t>
  </si>
  <si>
    <t>kanal.potrubí ... (20,0+20,0)*0,125=5,00 [A]m3 
přípojka ... 4,5*0,065=0,29 [B]m3 
Celkem: A+B=5,29 [C]m3</t>
  </si>
  <si>
    <t>34</t>
  </si>
  <si>
    <t>899652</t>
  </si>
  <si>
    <t>ZKOUŠKA VODOTĚSNOSTI POTRUBÍ DN DO 300MM</t>
  </si>
  <si>
    <t>35</t>
  </si>
  <si>
    <t>89980</t>
  </si>
  <si>
    <t>TELEVIZNÍ PROHLÍDKA POTRUBÍ</t>
  </si>
  <si>
    <t>Ostatní konstrukce a práce</t>
  </si>
  <si>
    <t>36</t>
  </si>
  <si>
    <t>917224</t>
  </si>
  <si>
    <t>SILNIČNÍ A CHODNÍKOVÉ OBRUBY Z BETONOVÝCH OBRUBNÍKŮ ŠÍŘ 150MM</t>
  </si>
  <si>
    <t>150/250 
vč.betonového lože i boční betonové opěrky</t>
  </si>
  <si>
    <t>ze situace ... 68,0+3,5+3,5+3,0=78,00 [A]m</t>
  </si>
  <si>
    <t>37</t>
  </si>
  <si>
    <t>919111</t>
  </si>
  <si>
    <t>ŘEZÁNÍ ASFALTOVÉHO KRYTU VOZOVEK TL DO 50MM</t>
  </si>
  <si>
    <t>podél obruby ... 182,5=182,50 [A] 
podél panelů rampy ... 59=59,00 [B] 
Celkem: A+B=241,50 [C]m</t>
  </si>
  <si>
    <t>38</t>
  </si>
  <si>
    <t>969245R</t>
  </si>
  <si>
    <t>VYBOURÁNÍ POTRUBÍ DN DO 300MM KANALIZAČ</t>
  </si>
  <si>
    <t>Položka zahrnuje: 
- veškeré nutné zemní práce (výkop rýhy vč.pažení) 
- veškerou manipulaci s vybouranou sutí a hmotami včetně uložení na skládku</t>
  </si>
  <si>
    <t>02</t>
  </si>
  <si>
    <t>Plocha č.2</t>
  </si>
  <si>
    <t>ze situace ... (112+55)*0,6+(24+22+36+2)*0,37=131,28 [A]m3</t>
  </si>
  <si>
    <t>HLOUBENÍ ŠACHET ZAPAŽ I NEPAŽ TŘ. I, ODVOZ</t>
  </si>
  <si>
    <t>14*0,8*0,8*0,65=5,82 [A]m3</t>
  </si>
  <si>
    <t>podle pol. 12373A ... 131,28=131,28 [A] 
podle pol. 13373A ... 5,82=5,82 [B] 
podle pol. 96614 ... 142,64=142,64 [C] 
Celkem: A+B+C=279,74 [D]m3</t>
  </si>
  <si>
    <t>ze situace ... 117,5+349,5=467,00 [A]m2</t>
  </si>
  <si>
    <t>21461</t>
  </si>
  <si>
    <t>SEPARAČNÍ GEOTEXTILIE</t>
  </si>
  <si>
    <t>ze situace ... (364-35*0,8*0,8)+117,5=459,10 [A]m2</t>
  </si>
  <si>
    <t>272325</t>
  </si>
  <si>
    <t>ZÁKLADY ZE ŽELEZOBETONU DO C30/37</t>
  </si>
  <si>
    <t>patky ... 35*0,8*0,8*(0,89+1,063)/2=21,87 [A] 
betonový pás ... 7*10,75*0,8*0,2=12,04 [B] 
Celkem: A+B=33,91 [C]m3</t>
  </si>
  <si>
    <t>272366</t>
  </si>
  <si>
    <t>VÝZTUŽ ZÁKLADŮ Z KARI SÍTÍ</t>
  </si>
  <si>
    <t>T</t>
  </si>
  <si>
    <t>patky ... 35*2,64*(0,96+1,14)/2*8,45kg/m2/1000=0,82 [A] 
betonový pás ... 7*10,75*0,8*8,45kg/m2/1000=0,51 [B] 
Celkem: A+B=1,33 [C]t</t>
  </si>
  <si>
    <t>Svislé konstrukce</t>
  </si>
  <si>
    <t>31817A</t>
  </si>
  <si>
    <t>SLOUPKY ZDÍ ODDĚL A OHRAD Z DÍLCŮ KOVOVÝCH S 235</t>
  </si>
  <si>
    <t>35*4,25*35,86kg/m/1000=5,33 [A]t</t>
  </si>
  <si>
    <t>Vodorovné konstrukce</t>
  </si>
  <si>
    <t>45157</t>
  </si>
  <si>
    <t>PODKLADNÍ A VÝPLŇOVÉ VRSTVY Z KAMENIVA TĚŽENÉHO</t>
  </si>
  <si>
    <t>35*0,8*0,8*0,1=2,24 [A]m3</t>
  </si>
  <si>
    <t>asf.vozovka a bet.pásy ... 364-35*0,8*0,8=341,60 [A]m2</t>
  </si>
  <si>
    <t>asf.vozovka a bet.pásy ... (364-35*0,8*0,8)*0,250=85,40 [A] 
dlažba ... (24+83+10,5)*0,250=29,38 [B] 
Celkem: A+B=114,78 [C]m3</t>
  </si>
  <si>
    <t>2*303,15=606,30 [A]m2</t>
  </si>
  <si>
    <t>ze situace ... 6*10,75*4,7=303,15 [A]m2</t>
  </si>
  <si>
    <t>582612</t>
  </si>
  <si>
    <t>KRYTY Z BETON DLAŽDIC SE ZÁMKEM ŠEDÝCH TL 80MM DO LOŽE Z KAM</t>
  </si>
  <si>
    <t>dlažba betonová tl.80mm vč.lože 40mm 
- dodání dlažebního materiálu v požadované kvalitě, dodání materiálu pro předepsané lože v tloušťce předepsané dokumentací a pro předepsanou výplň spar 
- uložení dlažby dle předepsaného technologického předpisu včetně předepsané podkladní vrstvy a předepsané výplně spar 
- zřízení vrstvy bez rozlišení šířky, pokládání vrstvy po etapách  
- úpravu napojení, ukončení podél obrubníků</t>
  </si>
  <si>
    <t>ze situace ... 24+83+10,5=117,50 [A]m2</t>
  </si>
  <si>
    <t>podél obruby ... 2*33,8+12*10,75=196,60 [A] 
sloupky HEA ... 35*0,91=31,85 [B] 
Celkem: A+B=228,45 [C]m</t>
  </si>
  <si>
    <t>86346</t>
  </si>
  <si>
    <t>POTRUBÍ Z TRUB OCELOVÝCH DN DO 400MM</t>
  </si>
  <si>
    <t>korug. trubka zabetonovaná v patkách sloupů 
DN 350, SN 10</t>
  </si>
  <si>
    <t>35ks*dl.1,1m=38,50 [A]m</t>
  </si>
  <si>
    <t>87633</t>
  </si>
  <si>
    <t>CHRÁNIČKY Z TRUB PLASTOVÝCH DN DO 150MM</t>
  </si>
  <si>
    <t>2*41,0=82,00 [A]m</t>
  </si>
  <si>
    <t>87727</t>
  </si>
  <si>
    <t>CHRÁNIČKY PŮLENÉ Z TRUB PLAST DN DO 100MM</t>
  </si>
  <si>
    <t>ze situace ... 40,5+3,5+4,0+1,0+1,5=50,50 [A]m</t>
  </si>
  <si>
    <t>podél obruby ... 2*33,8+12*10,75=196,60 [A]m</t>
  </si>
  <si>
    <t>96614</t>
  </si>
  <si>
    <t>BOURÁNÍ KONSTRUKCÍ Z CIHEL A TVÁRNIC</t>
  </si>
  <si>
    <t>ze situace ... (236,0-(25+8,5))*0,6+(25+8,5)*0,37=133,90 [A] 
patky ... 21*0,8*0,8*0,65=8,74 [B] 
Celkem: A+B=142,64 [C]m3</t>
  </si>
  <si>
    <t>03</t>
  </si>
  <si>
    <t>Plocha č.3</t>
  </si>
  <si>
    <t>kanalizační potrubí</t>
  </si>
  <si>
    <t>31*0,25=7,75 [A]m3</t>
  </si>
  <si>
    <t>ze situace a VZPR č.6: 
odkop 0,35m na stávajícím násypu ... 107m2*0,35=37,45 [A] 
svah stávajícího násypu ... (0,27+0,87)/2*dl.52m=29,64 [B] 
odkop 0,15m nový násyp ...  405*0,2=81,00 [C] 
Celkem: A+B+C=148,09 [D]m3</t>
  </si>
  <si>
    <t>245+800+53,26=1 098,26 [A]m3</t>
  </si>
  <si>
    <t>17110A</t>
  </si>
  <si>
    <t>ULOŽENÍ SYPANINY DO NÁSYPŮ SE ZHUTNĚNÍM</t>
  </si>
  <si>
    <t>podle PD z PR planimetrováno ... 320=320,00 [A]m3</t>
  </si>
  <si>
    <t>17110B</t>
  </si>
  <si>
    <t>podle pol. 12373A ... 148,09=148,09 [A]m3</t>
  </si>
  <si>
    <t>podle VZPR 05.7 ... dl.31,0*(1,14*1,75-0,277)=53,26 [A]m3</t>
  </si>
  <si>
    <t>ze situace a podle VZPR ... (416+6,25)+2,05*dl.55m=535,00 [A]m2</t>
  </si>
  <si>
    <t>ze situace ... 685=685,00 [A]m2</t>
  </si>
  <si>
    <t>ze situace a podle VZPR ... (416+6,2)+0,44*dl.55m=446,40 [A]m2</t>
  </si>
  <si>
    <t>ze situace a podle VZPR ... ((416+6,2)+0,783*dl.55m)*0,15+1,18*dl.55*0,1=76,28 [A]m3</t>
  </si>
  <si>
    <t>581351</t>
  </si>
  <si>
    <t>CEMENTOBETONOVÝ KRYT JEDNOVRSTVÝ VYZTUŽENÝ TŘ.L TL. DO 250MM</t>
  </si>
  <si>
    <t>dobetonování plochy 
vč.výztuže KARI sítí ve 2 vrstvách</t>
  </si>
  <si>
    <t>ze situace ... 5,6+0,6=6,20 [A]m2</t>
  </si>
  <si>
    <t>silniční panel 3000/1000/215 vč. lože z drti 0/8 tl. 70mm 
- dodání dílců v požadované kvalitě, dodání materiálu pro předepsané lože v tloušťce předepsané dokumentací a pro předepsanou výplň spar 
- uložení dílců dle předepsaného technologického předpisu včetně předepsané podkladní vrstvy a předepsané výplně spar</t>
  </si>
  <si>
    <t>ze situace ... 416=416,00 [A]m2</t>
  </si>
  <si>
    <t>- vč. nutných zemních prací (kanalizace bude uložena v trase stávající odstraňované kanalizace DN 300) 
- výrobní dokumentaci (včetně technologického předpisu) 
- dodání veškerého trubního a pomocného materiálu (trouby, podkladní betonové pražce, spojovací a těsnící materiál a pod.) 
- zřízení plně funkčního potrubí, kompletní soustavy, podle příslušného technologického předpisu (bez ohledu na sklon)</t>
  </si>
  <si>
    <t>Š1a Š2 DN 1000 
- dodávka a osazení předepsaných dílů včetně  poklopu DN 600 a třídou zatížení D400  
- nutné zemní práce 
- výplň, těsnění a tmelení spar a spojů 
- opatření povrchů betonu izolací proti zemní vlhkosti v částech, kde přijdou do styku se zeminou nebo kamenivem 
- předepsané podkladní konstrukce (štěrkové lože)</t>
  </si>
  <si>
    <t>kanal.potrubí ... 31*0,125=3,88 [A]m3</t>
  </si>
  <si>
    <t>Stavba: OPRAVA ZPEVNĚNÝCH PLOCH V AREÁLU STŘEDISKA DŘEVO RÁJEC</t>
  </si>
  <si>
    <t>vč. odvozu na mezideponii k dalšímu použití 
plochy mimo předpokládané základy původní budovy 
vč.odvozu na skládku stavby k dalšímu použití 
Položka zahrnuje: 
- vodorovnou a svislou dopravu,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příplatek za lepivost 
- zhutnění podloží</t>
  </si>
  <si>
    <t>vč.odvozu na  mezideponii k dalšímu použití 
patky v prostoru mimo základy původní budovy 
vyhloubení ostatních patek (21ks) součástí položky 96614 
- kompletní provedení zapažené vykopávky vč.odvozu na skládku stavby k dalšímu použití 
Položka zahrnuje: 
- vodorovnou a svislou dopravu, přemístění, přeložení, manipulace s výkopkem 
- kompletní provedení vykopávky nezapažené i zapažené 
- ošetření výkopiště po celou dobu práce v něm vč. klimatických opatření 
- příplatek za lepivost 
- vytahování a nošení výkopku 
- pažení, vzepření a rozepření  
- úpravu, ochranu a očištění dna, základové spáry, stěn a svahů</t>
  </si>
  <si>
    <t>uložení zemina na mezideponii, popř. skládce</t>
  </si>
  <si>
    <t>položka zahrnuje úpravu pláně včetně vyrovnání výškových rozdílů</t>
  </si>
  <si>
    <t>Položka zahrnuje: 
- dodávku předepsané geotextilie 
- úpravu, očištění a ochranu podkladu 
- přichycení k podkladu, případně zatížení 
- úpravy spojů a zajištění okrajů 
- úpravy pro odvodnění 
- nutné přesahy (nezapočítávají se do výměry) 
- mimostaveništní a vnitrostaveništní dopravu</t>
  </si>
  <si>
    <t>beton C 25/30 XA1 
Položka zahrnuje: 
- dodání  čerstvého  betonu  (betonové  směsi)  požadované  kvality,  jeho  uložení  do požadovaného tvaru při jakékoliv hustotě výztuže, konzistenci čerstvého betonu a způsobu hutnění, ošetření a ochranu betonu 
- bednění  požadovaných  konstr. (i ztracené) s úpravou  dle požadované  kvality povrchu betonu, včetně odbedňovacích a odskružovacích prostředků, nátěrů zabraňujících soudržnosti betonu a bednění</t>
  </si>
  <si>
    <t>Položka: 
-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ochranu výztuže do doby jejího zabetonování, 
- veškerá opatření pro zajištění soudržnosti výztuže a betonu, 
- vodivé propojení výztuže, které je součástí ochrany konstrukce proti vlivům bludných proudů, vyvedení do měřících skříní nebo míst pro měření bludných proudů  
- povrchovou antikorozní úpravu výztuže</t>
  </si>
  <si>
    <t>profil HEA 180 dl.4,25m 
vč. protikorozního nátěru dle projektové dokumentace 
Položka zahrnuje: 
- dílenskou dokumentaci, včetně technologického předpisu spojování, 
- dodání  materiálu  v požadované kvalitě a výroba konstrukce (včetně  pomůcek,  přípravků a prostředků pro výrobu) bez ohledu na náročnost a její hmotnost, 
- dodání spojovacího materiálu, 
- zřízení  montážních  a  dilatačních  spojů,  spar, včetně potřebných úprav, vložek, opracování, očištění a ošetření, 
- podpěr. konstr. a lešení všech druhů pro montáž konstrukcí i doplňkových, včetně požadovaných otvorů, ochranných a bezpečnostních opatření a základů pro tyto konstrukce a lešení, 
- montáž konstrukce na staveništi, včetně montážních prostředků a pomůcek a zednických výpomocí,                               
- výplň, těsnění a tmelení spar a spojů, 
- všechny druhy ocelového kotvení, 
- dílenskou přejímku a montážní prohlídku, včetně požadovaných dokladů, 
- zřízení kotevních otvorů nebo jam, nejsou-li částí jiné konstrukce, 
- osazení kotvení nebo přímo částí konstrukce do podpůrné konstrukce  
- veškeré druhy protikorozní ochrany a nátěry konstrukcí, 
- zvláštní spojovací prostředky, rozebíratelnost konstrukce, 
- ochranná opatření před účinky bludných proudů 
- ochranu před přepětím</t>
  </si>
  <si>
    <t>ŠP lože patek 
Položka zahrnuje: 
- dodávku předepsaného kameniva a jeho uložení 
- mimostaveništní a vnitrostaveništní dopravu</t>
  </si>
  <si>
    <t>Položka zahrnuje: 
- dodání kameniva předepsané kvality a zrnitosti 
- rozprostření a zhutnění vrstvy v předepsané tloušťce 
- zřízení vrstvy bez rozlišení šířky, pokládání vrstvy po etapách</t>
  </si>
  <si>
    <t>vozovkové vrstvy ze ŠDA 0/32  
Položka zahrnuje: 
- dodání kameniva předepsané kvality a zrnitosti 
- rozprostření a zhutnění vrstvy v předepsané tloušťce 
- zřízení vrstvy bez rozlišení šířky, pokládání vrstvy po etapách</t>
  </si>
  <si>
    <t>PI-C 0,6 kg/m2 
podle pol. 56313 
- dodání všech předepsaných materiálů pro postřiky v předepsaném množství 
- provedení dle předepsaného technologického předpisu</t>
  </si>
  <si>
    <t>PS-CP 0,35kg/m2 
podle pol. 574J54 
Položka zahrnuje: 
- dodání všech předepsaných materiálů pro postřiky v předepsaném množství 
- provedení dle předepsaného technologického předpisu</t>
  </si>
  <si>
    <t>ACL 22S PMB 25/55-60 tl.70mm 
podle pol. 574J54 
Položka zahrnuje: 
- dodání směsi v požadované kvalitě 
- očištění podkladu 
- uložení směsi dle předepsaného technologického předpisu, zhutnění vrstvy v předepsané tloušťce 
- úpravu napojení, ukončení podél obrubníků</t>
  </si>
  <si>
    <t>ACP 22S PMB 25/55-60 tl.90mm 
podle pol. 574J54 
Položka zahrnuje: 
- dodání směsi v požadované kvalitě 
- očištění podkladu 
- uložení směsi dle předepsaného technologického předpisu, zhutnění vrstvy v předepsané tloušťce 
- úpravu napojení, ukončení podél obrubníků</t>
  </si>
  <si>
    <t>SMA 11S PMB 45/80-65 
Položka zahrnuje: 
- dodání směsi v požadované kvalitě 
- očištění podkladu 
- uložení směsi dle předepsaného technologického předpisu, zhutnění vrstvy v předepsané tloušťce 
- úpravu napojení, ukončení podél obrubníků</t>
  </si>
  <si>
    <t>HDK 2/4 v množství 3kg/m2 
podle pol. 572113 
- dodání kameniva předepsané kvality a zrnitosti 
- posyp předepsaným množstvím</t>
  </si>
  <si>
    <t>Položka zahrnuje:  
- dodávku předepsaného materiálu 
- vyčištění a výplň spar tímto materiálem</t>
  </si>
  <si>
    <t>kompletní dodávka a uložení vč. nutných zemních prací</t>
  </si>
  <si>
    <t>kompletní dodávka a uložení vč. nutných zemních prací a uložení stávajícího silového vedení</t>
  </si>
  <si>
    <t>položka zahrnuje řezání vozovkové vrstvy v předepsané tloušťce, včetně spotřeby vody</t>
  </si>
  <si>
    <t>odkop plochy a patek pod stávající budovou 
vč. odvozu a na mezideponii 
položka zahrnuje: 
- rozbourání konstrukce bez ohledu na použitou technologii 
- veškerou manipulaci s vybouranou sutí a hmotami</t>
  </si>
  <si>
    <t>vč.odvozu na mezideponii k dalšímu použití 
Položka zahrnuje: 
- vodorovnou a svislou dopravu, přemístění, přeložení, manipulace s výkopkem 
- kompletní provedení vykopávky nezapažené i zapažené 
- zřízení stupňů v podloží a lavic na svazích 
- ošetření výkopiště po celou dobu práce v něm vč. klimatických opatření 
- ztížení vykopávek v blízkosti podzemního vedení, konstrukcí a objektů vč. jejich dočasného zajištění 
- příplatek za lepivost 
- zhutnění podloží</t>
  </si>
  <si>
    <t>podle pol. 17110 A a B a 17511 vč.naložení odvozu z mezideponie</t>
  </si>
  <si>
    <t>Položka zahrnuje: 
- vodorovnou a svislou dopravu, přemístění, přeložení, manipulace s materiálem a uložení a poplatek za skládku</t>
  </si>
  <si>
    <t>násyp NAS1 
parametry podle PD 
Položka zahrnuje: 
- kompletní provedení zemní konstrukce  
- úprava  ukládaného  materiálu  vlhčením,  tříděním,  promícháním  nebo  vysoušením,  příp. jiné úpravy za účelem zlepšení jeho  mech. vlastností 
- hutnění i různé míry hutnění  
- ukládání po vrstvách a po jiných nutných částech (figurách) vč. dosypávek 
- udržování úložiště a jeho ochrana proti vodě</t>
  </si>
  <si>
    <t>násyp NAS2 
parametry podle PD 
Položka zahrnuje: 
- kompletní provedení zemní konstrukce  
- úprava  ukládaného  materiálu  vlhčením,  tříděním,  promícháním  nebo  vysoušením,  příp. jiné úpravy za účelem zlepšení jeho  mech. vlastností 
- hutnění i různé míry hutnění  
- ukládání po vrstvách a po jiných nutných částech (figurách) vč. dosypávek 
- udržování úložiště a jeho ochrana proti vodě</t>
  </si>
  <si>
    <t>kanalizační potrubí 
parametry podle PD 
bude použit materiál z výkopu stávajícího potrubí 
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spouštění a nošení materiálu 
- ruční hutnění</t>
  </si>
  <si>
    <t>ŠDA 0/32 tl.250mm 
Položka zahrnuje: 
- dodání kameniva předepsané kvality a zrnitosti 
- rozprostření a zhutnění vrstvy v předepsané tloušťce 
- zřízení vrstvy bez rozlišení šířky, pokládání vrstvy po etapách</t>
  </si>
  <si>
    <t>kanalizační potrubí podle VZPR 05.7 
Položka zahrnuje: 
- dodání čerstvého betonu (betonové směsi) požadované kvality, jeho uložení do požadovaného tvaru, vč. bednění</t>
  </si>
  <si>
    <t>podle pol. 82445 
Položka zahrnuje: 
- přísun, montáž, demontáž, odsun zkoušecího čerpadla 
- napuštění tlakovou vodou, dodání vody pro tlakovou zkoušku 
- montáž a demontáž dílců pro zabezpečení konce zkoušeného úseku potrubí 
- montáž a demontáž koncových tvarovek</t>
  </si>
  <si>
    <t>podle pol. 82445 
Položka zahrnuje: 
- prohlídku potrubí televizní kamerou 
- záznam prohlídky na nosičích DVD 
- vyhotovení závěrečného písemného protokolu</t>
  </si>
  <si>
    <t>ODSTRANĚNÍ KRYTU ZPEVNĚNÝCH PLOCH S ASFALTOVÝM POJIVEM, ODVOZ</t>
  </si>
  <si>
    <t>vč.odvozu a uložení v prostoru areálu 
Položka zahrnuje: 
- veškerou manipulaci s vybouranou sutí a s vybouranými hmotami</t>
  </si>
  <si>
    <t>vč.odvozu a uložení na skládku 
Položka zahrnuje: 
- veškerou manipulaci s vybouranou sutí a s vybouranými hmotami vč. uložení na skládku</t>
  </si>
  <si>
    <t>vč.odvozu na mezideponii k dalšímu použití 
Položka zahrnuje: 
- vodorovnou a svislou dopravu,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příplatek za lepivost 
- zhutnění podloží</t>
  </si>
  <si>
    <t>přebytečná kubatura k odvozu na skládku  
Položka zahrnuje: 
- vodorovnou a svislou dopravu,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příplatek za lepivost 
- zhutnění podloží</t>
  </si>
  <si>
    <t>podle pol. 17511 vč.naložení odvozu z mezideponie</t>
  </si>
  <si>
    <t>vsakovací jáma 
- kompletní provedení zapažené vykopávky vč.odvozu na mezideponii k dalšímu použití 
Položka zahrnuje: 
- vodorovnou a svislou dopravu, přemístění, přeložení, manipulace s výkopkem 
- kompletní provedení vykopávky nezapažené i zapažené 
- ošetření výkopiště po celou dobu práce v něm vč. klimatických opatření 
- příplatek za lepivost 
- vytahování a nošení výkopku 
- pažení, vzepření a rozepření  
- úpravu, ochranu a očištění dna, základové spáry, stěn a svahů</t>
  </si>
  <si>
    <t>UV 1 a 2 
- kompletní provedení zapažené vykopávky vč.odvozu na  mezideponii k dalšímu použití 
Položka zahrnuje: 
- vodorovnou a svislou dopravu, přemístění, přeložení, manipulace s výkopkem 
- kompletní provedení vykopávky nezapažené i zapažené 
- ošetření výkopiště po celou dobu práce v něm vč. klimatických opatření 
- příplatek za lepivost 
- vytahování a nošení výkopku 
- pažení, vzepření a rozepření  
- úpravu, ochranu a očištění dna, základové spáry, stěn a svahů</t>
  </si>
  <si>
    <t>vsakovací jáma 
Položka zahrnuje: 
- dodávku a uložení předepsaného kameniva 
- mimostaveništní a vnitrostaveništní dopravu</t>
  </si>
  <si>
    <t>Položka bude čerpána pouze se souhlasem investora. Je uvažována výměna podloží v tl. 0,5 m.  
Materiál výměny podloží viz dokumentace 
Položka zahrnuje: 
- dodávku předepsaného kameniva 
- mimostaveništní a vnitrostaveništní dopravu a jeho uložení</t>
  </si>
  <si>
    <t>Položka separační geotextilie bude čerpána pouze se souhlasem investora.  
Parametry dle dokumentace 
Položka zahrnuje: 
- dodávku předepsané geotextilie 
- úpravu, očištění a ochranu podkladu 
- přichycení k podkladu, případně zatížení 
- úpravy spojů a zajištění okrajů 
- úpravy pro odvodnění 
- nutné přesahy (nezapočítávají se do výměry) 
- mimostaveništní a vnitrostaveništní dopravu</t>
  </si>
  <si>
    <t>ŠDA 0/32 tl.250mm 
- dodání kameniva předepsané kvality a zrnitosti 
- rozprostření a zhutnění vrstvy v předepsané tloušťce 
- zřízení vrstvy bez rozlišení šířky, pokládání vrstvy po etapách</t>
  </si>
  <si>
    <t>PI-C 0,6 kg/m2 
podle pol. 56313 - plocha asfaltové vozovky 
- dodání všech předepsaných materiálů pro postřiky v předepsaném množství 
- provedení dle předepsaného technologického předpisu</t>
  </si>
  <si>
    <t>ACL 22S PMB 25/55-60 tl.70mm 
podle pol. 574J54 
Položka zahrnuje: 
- dodání směsi v požadované kvalitě 
- očištění podkladu 
- uložení směsi dle předepsaného technologického předpisu, zhutnění vrstvy v předepsané tloušťce 
- úpravu napojení, ukončení podél obrubníků a vpustí</t>
  </si>
  <si>
    <t>ACP 22S PMB 25/55-60 tl.90mm 
podle pol. 574J54 
Položka zahrnuje: 
- dodání směsi v požadované kvalitě 
- očištění podkladu 
- uložení směsi dle předepsaného technologického předpisu, zhutnění vrstvy v předepsané tloušťce 
- úpravu napojení, ukončení podél obrubníků a vpustí</t>
  </si>
  <si>
    <t>SMA 11S PMB 45/80-65 
Položka zahrnuje: 
- dodání směsi v požadované kvalitě 
- očištění podkladu 
- uložení směsi dle předepsaného technologického předpisu, zhutnění vrstvy v předepsané tloušťce 
- úpravu napojení, ukončení podél obrubníků a vpustí</t>
  </si>
  <si>
    <t>přípojka mezi UV 1 a UV2 a UV2 do kanalizační šachty Š3 
DN 200 SN 16 vč.nutných zemních prací a napojení 
Položka zahrnuje: 
- výrobní dokumentaci (včetně technologického předpisu) 
- dodání veškerého trubního a pomocného materiálu (trouby, trubky, tvarovky, spojovací a těsnící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</t>
  </si>
  <si>
    <t>kanalizační potrubí a přípojka podle VZPR 05.7 
Položka zahrnuje: 
- dodání čerstvého betonu (betonové směsi) požadované kvality, jeho uložení do požadovaného tvaru, vč. bednění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</si>
</sst>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\ &quot;Kč&quot;"/>
  </numFmts>
  <fonts count="9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60">
    <xf numFmtId="0" fontId="0" fillId="0" borderId="0" xfId="0"/>
    <xf numFmtId="0" fontId="1" fillId="2" borderId="0" xfId="6" applyFont="1" applyFill="1" applyAlignment="1">
      <alignment horizontal="center" vertical="center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2" borderId="5" xfId="6" applyFont="1" applyFill="1" applyBorder="1"/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3" fillId="2" borderId="5" xfId="6" applyFont="1" applyFill="1" applyBorder="1" applyAlignment="1">
      <alignment horizontal="right"/>
    </xf>
    <xf numFmtId="0" fontId="3" fillId="2" borderId="5" xfId="6" applyFont="1" applyFill="1" applyBorder="1" applyAlignment="1">
      <alignment wrapText="1"/>
    </xf>
    <xf numFmtId="4" fontId="3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0" fillId="0" borderId="2" xfId="6" applyFont="1" applyBorder="1" applyAlignment="1">
      <alignment vertical="top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0" fontId="0" fillId="2" borderId="0" xfId="6" applyFont="1" applyFill="1" applyBorder="1"/>
    <xf numFmtId="0" fontId="3" fillId="2" borderId="0" xfId="6" applyFont="1" applyFill="1" applyBorder="1" applyAlignment="1">
      <alignment horizontal="right"/>
    </xf>
    <xf numFmtId="164" fontId="3" fillId="2" borderId="0" xfId="6" applyNumberFormat="1" applyFont="1" applyFill="1" applyBorder="1" applyAlignment="1">
      <alignment horizontal="right"/>
    </xf>
    <xf numFmtId="0" fontId="0" fillId="2" borderId="7" xfId="6" applyFont="1" applyFill="1" applyBorder="1"/>
    <xf numFmtId="0" fontId="0" fillId="2" borderId="8" xfId="6" applyFont="1" applyFill="1" applyBorder="1"/>
    <xf numFmtId="0" fontId="0" fillId="2" borderId="10" xfId="6" applyFont="1" applyFill="1" applyBorder="1"/>
    <xf numFmtId="0" fontId="0" fillId="2" borderId="9" xfId="6" applyFont="1" applyFill="1" applyBorder="1"/>
    <xf numFmtId="0" fontId="0" fillId="2" borderId="11" xfId="6" applyFont="1" applyFill="1" applyBorder="1"/>
    <xf numFmtId="0" fontId="0" fillId="2" borderId="12" xfId="6" applyFont="1" applyFill="1" applyBorder="1"/>
    <xf numFmtId="0" fontId="4" fillId="3" borderId="13" xfId="6" applyFont="1" applyFill="1" applyBorder="1" applyAlignment="1">
      <alignment horizontal="center"/>
    </xf>
    <xf numFmtId="0" fontId="4" fillId="3" borderId="14" xfId="6" applyFont="1" applyFill="1" applyBorder="1" applyAlignment="1">
      <alignment horizontal="center"/>
    </xf>
    <xf numFmtId="0" fontId="3" fillId="0" borderId="13" xfId="6" applyFont="1" applyBorder="1" applyAlignment="1">
      <alignment horizontal="left"/>
    </xf>
    <xf numFmtId="4" fontId="3" fillId="0" borderId="14" xfId="6" applyNumberFormat="1" applyFont="1" applyBorder="1" applyAlignment="1">
      <alignment horizontal="right"/>
    </xf>
    <xf numFmtId="0" fontId="3" fillId="0" borderId="15" xfId="6" applyFont="1" applyBorder="1" applyAlignment="1">
      <alignment horizontal="left"/>
    </xf>
    <xf numFmtId="0" fontId="3" fillId="0" borderId="16" xfId="6" applyFont="1" applyBorder="1" applyAlignment="1">
      <alignment horizontal="left"/>
    </xf>
    <xf numFmtId="4" fontId="3" fillId="0" borderId="16" xfId="6" applyNumberFormat="1" applyFont="1" applyBorder="1" applyAlignment="1">
      <alignment horizontal="right"/>
    </xf>
    <xf numFmtId="4" fontId="3" fillId="0" borderId="17" xfId="6" applyNumberFormat="1" applyFont="1" applyBorder="1" applyAlignment="1">
      <alignment horizontal="right"/>
    </xf>
    <xf numFmtId="0" fontId="8" fillId="2" borderId="1" xfId="6" applyFont="1" applyFill="1" applyBorder="1" applyAlignment="1">
      <alignment horizontal="center"/>
    </xf>
    <xf numFmtId="164" fontId="8" fillId="2" borderId="1" xfId="6" applyNumberFormat="1" applyFont="1" applyFill="1" applyBorder="1" applyAlignment="1">
      <alignment horizontal="center"/>
    </xf>
    <xf numFmtId="0" fontId="4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2" xfId="6" applyFont="1" applyFill="1" applyBorder="1"/>
    <xf numFmtId="0" fontId="0" fillId="2" borderId="6" xfId="6" applyFont="1" applyFill="1" applyBorder="1"/>
    <xf numFmtId="0" fontId="0" fillId="2" borderId="9" xfId="6" applyFont="1" applyFill="1" applyBorder="1"/>
    <xf numFmtId="0" fontId="1" fillId="2" borderId="0" xfId="6" applyFont="1" applyFill="1" applyBorder="1" applyAlignment="1">
      <alignment horizontal="center" vertical="center"/>
    </xf>
    <xf numFmtId="0" fontId="0" fillId="2" borderId="0" xfId="6" applyFont="1" applyFill="1" applyBorder="1"/>
    <xf numFmtId="0" fontId="2" fillId="2" borderId="0" xfId="6" applyFont="1" applyFill="1" applyBorder="1" applyAlignment="1">
      <alignment horizontal="left"/>
    </xf>
    <xf numFmtId="0" fontId="2" fillId="2" borderId="10" xfId="6" applyFont="1" applyFill="1" applyBorder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0" xfId="6" applyFont="1" applyFill="1" applyAlignment="1">
      <alignment horizontal="right"/>
    </xf>
    <xf numFmtId="0" fontId="0" fillId="2" borderId="0" xfId="6" applyFont="1" applyFill="1"/>
    <xf numFmtId="0" fontId="5" fillId="2" borderId="2" xfId="6" applyFont="1" applyFill="1" applyBorder="1" applyAlignment="1">
      <alignment horizontal="right"/>
    </xf>
    <xf numFmtId="0" fontId="0" fillId="2" borderId="2" xfId="6" applyFont="1" applyFill="1" applyBorder="1"/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J41" sqref="J41"/>
    </sheetView>
  </sheetViews>
  <sheetFormatPr defaultColWidth="9.140625" defaultRowHeight="12.75" customHeight="1" x14ac:dyDescent="0.2"/>
  <cols>
    <col min="1" max="1" width="9.7109375" customWidth="1"/>
    <col min="2" max="2" width="55.7109375" customWidth="1"/>
    <col min="3" max="4" width="19.140625" customWidth="1"/>
    <col min="5" max="5" width="25.5703125" customWidth="1"/>
  </cols>
  <sheetData>
    <row r="1" spans="1:5" ht="12.75" customHeight="1" x14ac:dyDescent="0.2">
      <c r="A1" s="49"/>
      <c r="B1" s="30"/>
      <c r="C1" s="30"/>
      <c r="D1" s="30"/>
      <c r="E1" s="31"/>
    </row>
    <row r="2" spans="1:5" ht="12.75" customHeight="1" x14ac:dyDescent="0.2">
      <c r="A2" s="50"/>
      <c r="B2" s="51" t="s">
        <v>0</v>
      </c>
      <c r="C2" s="27"/>
      <c r="D2" s="27"/>
      <c r="E2" s="32"/>
    </row>
    <row r="3" spans="1:5" ht="20.100000000000001" customHeight="1" x14ac:dyDescent="0.2">
      <c r="A3" s="50"/>
      <c r="B3" s="52"/>
      <c r="C3" s="27"/>
      <c r="D3" s="27"/>
      <c r="E3" s="32"/>
    </row>
    <row r="4" spans="1:5" ht="20.100000000000001" customHeight="1" x14ac:dyDescent="0.3">
      <c r="A4" s="33"/>
      <c r="B4" s="53" t="s">
        <v>265</v>
      </c>
      <c r="C4" s="53"/>
      <c r="D4" s="53"/>
      <c r="E4" s="54"/>
    </row>
    <row r="5" spans="1:5" ht="12.75" customHeight="1" x14ac:dyDescent="0.2">
      <c r="A5" s="33"/>
      <c r="B5" s="52"/>
      <c r="C5" s="52"/>
      <c r="D5" s="52"/>
      <c r="E5" s="32"/>
    </row>
    <row r="6" spans="1:5" ht="12.75" customHeight="1" x14ac:dyDescent="0.2">
      <c r="A6" s="33"/>
      <c r="B6" s="28" t="s">
        <v>1</v>
      </c>
      <c r="C6" s="29">
        <f>SUM(C10:C12)</f>
        <v>0</v>
      </c>
      <c r="D6" s="27"/>
      <c r="E6" s="32"/>
    </row>
    <row r="7" spans="1:5" ht="12.75" customHeight="1" x14ac:dyDescent="0.2">
      <c r="A7" s="33"/>
      <c r="B7" s="28" t="s">
        <v>2</v>
      </c>
      <c r="C7" s="29">
        <f>SUM(E10:E12)</f>
        <v>0</v>
      </c>
      <c r="D7" s="27"/>
      <c r="E7" s="32"/>
    </row>
    <row r="8" spans="1:5" ht="12.75" customHeight="1" x14ac:dyDescent="0.2">
      <c r="A8" s="34"/>
      <c r="B8" s="3"/>
      <c r="C8" s="3"/>
      <c r="D8" s="3"/>
      <c r="E8" s="35"/>
    </row>
    <row r="9" spans="1:5" ht="12.75" customHeight="1" x14ac:dyDescent="0.2">
      <c r="A9" s="36" t="s">
        <v>3</v>
      </c>
      <c r="B9" s="2" t="s">
        <v>4</v>
      </c>
      <c r="C9" s="2" t="s">
        <v>5</v>
      </c>
      <c r="D9" s="2" t="s">
        <v>6</v>
      </c>
      <c r="E9" s="37" t="s">
        <v>7</v>
      </c>
    </row>
    <row r="10" spans="1:5" ht="16.5" customHeight="1" x14ac:dyDescent="0.2">
      <c r="A10" s="38" t="s">
        <v>19</v>
      </c>
      <c r="B10" s="10" t="s">
        <v>20</v>
      </c>
      <c r="C10" s="11">
        <f>'01'!I3</f>
        <v>0</v>
      </c>
      <c r="D10" s="11">
        <f>'01'!O2</f>
        <v>0</v>
      </c>
      <c r="E10" s="39">
        <f>C10+D10</f>
        <v>0</v>
      </c>
    </row>
    <row r="11" spans="1:5" ht="16.5" customHeight="1" x14ac:dyDescent="0.2">
      <c r="A11" s="38" t="s">
        <v>192</v>
      </c>
      <c r="B11" s="10" t="s">
        <v>193</v>
      </c>
      <c r="C11" s="11">
        <f>'02'!I3</f>
        <v>0</v>
      </c>
      <c r="D11" s="11">
        <f>'02'!O2</f>
        <v>0</v>
      </c>
      <c r="E11" s="39">
        <f>C11+D11</f>
        <v>0</v>
      </c>
    </row>
    <row r="12" spans="1:5" ht="16.5" customHeight="1" thickBot="1" x14ac:dyDescent="0.25">
      <c r="A12" s="40" t="s">
        <v>240</v>
      </c>
      <c r="B12" s="41" t="s">
        <v>241</v>
      </c>
      <c r="C12" s="42">
        <f>'03'!I3</f>
        <v>0</v>
      </c>
      <c r="D12" s="42">
        <f>'03'!O2</f>
        <v>0</v>
      </c>
      <c r="E12" s="43">
        <f>C12+D12</f>
        <v>0</v>
      </c>
    </row>
  </sheetData>
  <mergeCells count="4">
    <mergeCell ref="A1:A3"/>
    <mergeCell ref="B2:B3"/>
    <mergeCell ref="B5:D5"/>
    <mergeCell ref="B4:E4"/>
  </mergeCells>
  <printOptions horizontalCentered="1" gridLines="1"/>
  <pageMargins left="0.35433070866141736" right="0.35433070866141736" top="0.98425196850393704" bottom="0.98425196850393704" header="0.51181102362204722" footer="0.51181102362204722"/>
  <pageSetup paperSize="9" scale="75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7"/>
  <sheetViews>
    <sheetView topLeftCell="B1" zoomScaleNormal="100" workbookViewId="0">
      <pane ySplit="7" topLeftCell="A8" activePane="bottomLeft" state="frozen"/>
      <selection pane="bottomLeft" activeCell="B1" sqref="B1"/>
    </sheetView>
  </sheetViews>
  <sheetFormatPr defaultColWidth="9.140625" defaultRowHeight="12.75" customHeight="1" x14ac:dyDescent="0.2"/>
  <cols>
    <col min="1" max="1" width="9.140625" hidden="1" customWidth="1"/>
    <col min="2" max="3" width="10.7109375" customWidth="1"/>
    <col min="4" max="4" width="8.28515625" customWidth="1"/>
    <col min="5" max="5" width="70.7109375" customWidth="1"/>
    <col min="6" max="6" width="6.85546875" customWidth="1"/>
    <col min="7" max="8" width="12.5703125" customWidth="1"/>
    <col min="9" max="9" width="19" customWidth="1"/>
    <col min="15" max="18" width="9.140625" hidden="1" customWidth="1"/>
  </cols>
  <sheetData>
    <row r="1" spans="1:18" ht="12.75" customHeight="1" x14ac:dyDescent="0.2">
      <c r="A1" t="s">
        <v>8</v>
      </c>
      <c r="B1" s="47"/>
      <c r="C1" s="47"/>
      <c r="D1" s="47"/>
      <c r="E1" s="47"/>
      <c r="F1" s="47"/>
      <c r="G1" s="47"/>
      <c r="H1" s="47"/>
      <c r="I1" s="47"/>
      <c r="P1" t="s">
        <v>18</v>
      </c>
    </row>
    <row r="2" spans="1:18" ht="24.95" customHeight="1" x14ac:dyDescent="0.2">
      <c r="B2" s="47"/>
      <c r="C2" s="47"/>
      <c r="D2" s="47"/>
      <c r="E2" s="1" t="s">
        <v>10</v>
      </c>
      <c r="F2" s="47"/>
      <c r="G2" s="47"/>
      <c r="H2" s="48"/>
      <c r="I2" s="48"/>
      <c r="O2">
        <f>0+O8+O18+O52+O65+O96+O118</f>
        <v>0</v>
      </c>
      <c r="P2" t="s">
        <v>18</v>
      </c>
    </row>
    <row r="3" spans="1:18" ht="15" customHeight="1" x14ac:dyDescent="0.25">
      <c r="A3" t="s">
        <v>9</v>
      </c>
      <c r="B3" s="5" t="s">
        <v>11</v>
      </c>
      <c r="C3" s="56"/>
      <c r="D3" s="57"/>
      <c r="E3" s="6" t="s">
        <v>12</v>
      </c>
      <c r="F3" s="47"/>
      <c r="G3" s="4"/>
      <c r="H3" s="44" t="s">
        <v>19</v>
      </c>
      <c r="I3" s="45">
        <f>0+I8+I18+I52+I65+I96+I118</f>
        <v>0</v>
      </c>
      <c r="O3" t="s">
        <v>15</v>
      </c>
      <c r="P3" t="s">
        <v>18</v>
      </c>
    </row>
    <row r="4" spans="1:18" ht="15" customHeight="1" x14ac:dyDescent="0.25">
      <c r="A4" t="s">
        <v>13</v>
      </c>
      <c r="B4" s="7" t="s">
        <v>14</v>
      </c>
      <c r="C4" s="58"/>
      <c r="D4" s="59"/>
      <c r="E4" s="8" t="s">
        <v>20</v>
      </c>
      <c r="F4" s="48"/>
      <c r="G4" s="48"/>
      <c r="H4" s="9"/>
      <c r="I4" s="9"/>
      <c r="O4" t="s">
        <v>16</v>
      </c>
      <c r="P4" t="s">
        <v>18</v>
      </c>
    </row>
    <row r="5" spans="1:18" ht="12.75" customHeight="1" x14ac:dyDescent="0.2">
      <c r="A5" s="55" t="s">
        <v>21</v>
      </c>
      <c r="B5" s="55" t="s">
        <v>23</v>
      </c>
      <c r="C5" s="55" t="s">
        <v>25</v>
      </c>
      <c r="D5" s="55" t="s">
        <v>26</v>
      </c>
      <c r="E5" s="55" t="s">
        <v>28</v>
      </c>
      <c r="F5" s="55" t="s">
        <v>30</v>
      </c>
      <c r="G5" s="55" t="s">
        <v>32</v>
      </c>
      <c r="H5" s="55" t="s">
        <v>34</v>
      </c>
      <c r="I5" s="55"/>
      <c r="O5" t="s">
        <v>17</v>
      </c>
      <c r="P5" t="s">
        <v>18</v>
      </c>
    </row>
    <row r="6" spans="1:18" ht="12.75" customHeight="1" x14ac:dyDescent="0.2">
      <c r="A6" s="55"/>
      <c r="B6" s="55"/>
      <c r="C6" s="55"/>
      <c r="D6" s="55"/>
      <c r="E6" s="55"/>
      <c r="F6" s="55"/>
      <c r="G6" s="55"/>
      <c r="H6" s="46" t="s">
        <v>35</v>
      </c>
      <c r="I6" s="46" t="s">
        <v>37</v>
      </c>
    </row>
    <row r="7" spans="1:18" ht="12.75" customHeight="1" x14ac:dyDescent="0.2">
      <c r="A7" s="46" t="s">
        <v>22</v>
      </c>
      <c r="B7" s="46" t="s">
        <v>24</v>
      </c>
      <c r="C7" s="46" t="s">
        <v>18</v>
      </c>
      <c r="D7" s="46" t="s">
        <v>27</v>
      </c>
      <c r="E7" s="46" t="s">
        <v>29</v>
      </c>
      <c r="F7" s="46" t="s">
        <v>31</v>
      </c>
      <c r="G7" s="46" t="s">
        <v>33</v>
      </c>
      <c r="H7" s="46" t="s">
        <v>36</v>
      </c>
      <c r="I7" s="46" t="s">
        <v>38</v>
      </c>
    </row>
    <row r="8" spans="1:18" ht="12.75" customHeight="1" x14ac:dyDescent="0.2">
      <c r="A8" s="9" t="s">
        <v>39</v>
      </c>
      <c r="B8" s="9"/>
      <c r="C8" s="13" t="s">
        <v>22</v>
      </c>
      <c r="D8" s="9"/>
      <c r="E8" s="14" t="s">
        <v>40</v>
      </c>
      <c r="F8" s="9"/>
      <c r="G8" s="9"/>
      <c r="H8" s="9"/>
      <c r="I8" s="15">
        <f>0+Q8</f>
        <v>0</v>
      </c>
      <c r="O8">
        <f>0+R8</f>
        <v>0</v>
      </c>
      <c r="Q8">
        <f>0+I9+I12+I15</f>
        <v>0</v>
      </c>
      <c r="R8">
        <f>0+O9+O12+O15</f>
        <v>0</v>
      </c>
    </row>
    <row r="9" spans="1:18" x14ac:dyDescent="0.2">
      <c r="A9" s="12" t="s">
        <v>41</v>
      </c>
      <c r="B9" s="16" t="s">
        <v>24</v>
      </c>
      <c r="C9" s="16" t="s">
        <v>42</v>
      </c>
      <c r="D9" s="12" t="s">
        <v>43</v>
      </c>
      <c r="E9" s="17" t="s">
        <v>44</v>
      </c>
      <c r="F9" s="18" t="s">
        <v>45</v>
      </c>
      <c r="G9" s="19">
        <v>2281.4299999999998</v>
      </c>
      <c r="H9" s="19"/>
      <c r="I9" s="19">
        <f>ROUND(ROUND(H9,2)*ROUND(G9,2),2)</f>
        <v>0</v>
      </c>
      <c r="O9">
        <f>(I9*21)/100</f>
        <v>0</v>
      </c>
      <c r="P9" t="s">
        <v>18</v>
      </c>
    </row>
    <row r="10" spans="1:18" ht="25.5" x14ac:dyDescent="0.2">
      <c r="A10" s="20" t="s">
        <v>46</v>
      </c>
      <c r="E10" s="21" t="s">
        <v>47</v>
      </c>
    </row>
    <row r="11" spans="1:18" x14ac:dyDescent="0.2">
      <c r="A11" s="24" t="s">
        <v>48</v>
      </c>
      <c r="E11" s="23" t="s">
        <v>43</v>
      </c>
    </row>
    <row r="12" spans="1:18" x14ac:dyDescent="0.2">
      <c r="A12" s="12" t="s">
        <v>41</v>
      </c>
      <c r="B12" s="16" t="s">
        <v>18</v>
      </c>
      <c r="C12" s="16" t="s">
        <v>49</v>
      </c>
      <c r="D12" s="12" t="s">
        <v>43</v>
      </c>
      <c r="E12" s="17" t="s">
        <v>44</v>
      </c>
      <c r="F12" s="18" t="s">
        <v>45</v>
      </c>
      <c r="G12" s="19">
        <v>12.26</v>
      </c>
      <c r="H12" s="19"/>
      <c r="I12" s="19">
        <f>ROUND(ROUND(H12,2)*ROUND(G12,2),2)</f>
        <v>0</v>
      </c>
      <c r="O12">
        <f>(I12*21)/100</f>
        <v>0</v>
      </c>
      <c r="P12" t="s">
        <v>18</v>
      </c>
    </row>
    <row r="13" spans="1:18" x14ac:dyDescent="0.2">
      <c r="A13" s="20" t="s">
        <v>46</v>
      </c>
      <c r="E13" s="21" t="s">
        <v>50</v>
      </c>
    </row>
    <row r="14" spans="1:18" x14ac:dyDescent="0.2">
      <c r="A14" s="24" t="s">
        <v>48</v>
      </c>
      <c r="E14" s="23" t="s">
        <v>51</v>
      </c>
    </row>
    <row r="15" spans="1:18" x14ac:dyDescent="0.2">
      <c r="A15" s="12" t="s">
        <v>41</v>
      </c>
      <c r="B15" s="16" t="s">
        <v>27</v>
      </c>
      <c r="C15" s="16" t="s">
        <v>52</v>
      </c>
      <c r="D15" s="12" t="s">
        <v>43</v>
      </c>
      <c r="E15" s="17" t="s">
        <v>53</v>
      </c>
      <c r="F15" s="18" t="s">
        <v>54</v>
      </c>
      <c r="G15" s="19">
        <v>1</v>
      </c>
      <c r="H15" s="19"/>
      <c r="I15" s="19">
        <f>ROUND(ROUND(H15,2)*ROUND(G15,2),2)</f>
        <v>0</v>
      </c>
      <c r="O15">
        <f>(I15*21)/100</f>
        <v>0</v>
      </c>
      <c r="P15" t="s">
        <v>18</v>
      </c>
    </row>
    <row r="16" spans="1:18" x14ac:dyDescent="0.2">
      <c r="A16" s="20" t="s">
        <v>46</v>
      </c>
      <c r="E16" s="21" t="s">
        <v>55</v>
      </c>
    </row>
    <row r="17" spans="1:18" x14ac:dyDescent="0.2">
      <c r="A17" s="22" t="s">
        <v>48</v>
      </c>
      <c r="E17" s="23" t="s">
        <v>43</v>
      </c>
    </row>
    <row r="18" spans="1:18" ht="12.75" customHeight="1" x14ac:dyDescent="0.2">
      <c r="A18" s="48" t="s">
        <v>39</v>
      </c>
      <c r="B18" s="48"/>
      <c r="C18" s="25" t="s">
        <v>24</v>
      </c>
      <c r="D18" s="48"/>
      <c r="E18" s="14" t="s">
        <v>56</v>
      </c>
      <c r="F18" s="48"/>
      <c r="G18" s="48"/>
      <c r="H18" s="48"/>
      <c r="I18" s="26">
        <f>0+Q18</f>
        <v>0</v>
      </c>
      <c r="O18">
        <f>0+R18</f>
        <v>0</v>
      </c>
      <c r="Q18">
        <f>0+I19+I22+I25+I28+I31+I34+I37+I40+I43+I46+I49</f>
        <v>0</v>
      </c>
      <c r="R18">
        <f>0+O19+O22+O25+O28+O31+O34+O37+O40+O43+O46+O49</f>
        <v>0</v>
      </c>
    </row>
    <row r="19" spans="1:18" ht="25.5" x14ac:dyDescent="0.2">
      <c r="A19" s="12" t="s">
        <v>41</v>
      </c>
      <c r="B19" s="16" t="s">
        <v>29</v>
      </c>
      <c r="C19" s="16" t="s">
        <v>57</v>
      </c>
      <c r="D19" s="12" t="s">
        <v>43</v>
      </c>
      <c r="E19" s="17" t="s">
        <v>298</v>
      </c>
      <c r="F19" s="18" t="s">
        <v>45</v>
      </c>
      <c r="G19" s="19">
        <v>120</v>
      </c>
      <c r="H19" s="19"/>
      <c r="I19" s="19">
        <f>ROUND(ROUND(H19,2)*ROUND(G19,2),2)</f>
        <v>0</v>
      </c>
      <c r="O19">
        <f>(I19*21)/100</f>
        <v>0</v>
      </c>
      <c r="P19" t="s">
        <v>18</v>
      </c>
    </row>
    <row r="20" spans="1:18" ht="38.25" x14ac:dyDescent="0.2">
      <c r="A20" s="20" t="s">
        <v>46</v>
      </c>
      <c r="E20" s="21" t="s">
        <v>299</v>
      </c>
    </row>
    <row r="21" spans="1:18" x14ac:dyDescent="0.2">
      <c r="A21" s="24" t="s">
        <v>48</v>
      </c>
      <c r="E21" s="23" t="s">
        <v>58</v>
      </c>
    </row>
    <row r="22" spans="1:18" x14ac:dyDescent="0.2">
      <c r="A22" s="12" t="s">
        <v>41</v>
      </c>
      <c r="B22" s="16" t="s">
        <v>31</v>
      </c>
      <c r="C22" s="16" t="s">
        <v>59</v>
      </c>
      <c r="D22" s="12" t="s">
        <v>43</v>
      </c>
      <c r="E22" s="17" t="s">
        <v>60</v>
      </c>
      <c r="F22" s="18" t="s">
        <v>45</v>
      </c>
      <c r="G22" s="19">
        <v>2.2599999999999998</v>
      </c>
      <c r="H22" s="19"/>
      <c r="I22" s="19">
        <f>ROUND(ROUND(H22,2)*ROUND(G22,2),2)</f>
        <v>0</v>
      </c>
      <c r="O22">
        <f>(I22*21)/100</f>
        <v>0</v>
      </c>
      <c r="P22" t="s">
        <v>18</v>
      </c>
    </row>
    <row r="23" spans="1:18" ht="51" x14ac:dyDescent="0.2">
      <c r="A23" s="20" t="s">
        <v>46</v>
      </c>
      <c r="E23" s="21" t="s">
        <v>300</v>
      </c>
    </row>
    <row r="24" spans="1:18" x14ac:dyDescent="0.2">
      <c r="A24" s="24" t="s">
        <v>48</v>
      </c>
      <c r="E24" s="23" t="s">
        <v>61</v>
      </c>
    </row>
    <row r="25" spans="1:18" x14ac:dyDescent="0.2">
      <c r="A25" s="12" t="s">
        <v>41</v>
      </c>
      <c r="B25" s="16" t="s">
        <v>33</v>
      </c>
      <c r="C25" s="16" t="s">
        <v>62</v>
      </c>
      <c r="D25" s="12" t="s">
        <v>43</v>
      </c>
      <c r="E25" s="17" t="s">
        <v>63</v>
      </c>
      <c r="F25" s="18" t="s">
        <v>45</v>
      </c>
      <c r="G25" s="19">
        <v>645.57000000000005</v>
      </c>
      <c r="H25" s="19"/>
      <c r="I25" s="19">
        <f>ROUND(ROUND(H25,2)*ROUND(G25,2),2)</f>
        <v>0</v>
      </c>
      <c r="O25">
        <f>(I25*21)/100</f>
        <v>0</v>
      </c>
      <c r="P25" t="s">
        <v>18</v>
      </c>
    </row>
    <row r="26" spans="1:18" ht="114.75" x14ac:dyDescent="0.2">
      <c r="A26" s="20" t="s">
        <v>46</v>
      </c>
      <c r="E26" s="21" t="s">
        <v>301</v>
      </c>
    </row>
    <row r="27" spans="1:18" ht="140.25" x14ac:dyDescent="0.2">
      <c r="A27" s="24" t="s">
        <v>48</v>
      </c>
      <c r="E27" s="23" t="s">
        <v>64</v>
      </c>
    </row>
    <row r="28" spans="1:18" x14ac:dyDescent="0.2">
      <c r="A28" s="12" t="s">
        <v>41</v>
      </c>
      <c r="B28" s="16" t="s">
        <v>65</v>
      </c>
      <c r="C28" s="16" t="s">
        <v>66</v>
      </c>
      <c r="D28" s="12" t="s">
        <v>43</v>
      </c>
      <c r="E28" s="17" t="s">
        <v>63</v>
      </c>
      <c r="F28" s="18" t="s">
        <v>45</v>
      </c>
      <c r="G28" s="19">
        <v>2281.4299999999998</v>
      </c>
      <c r="H28" s="19"/>
      <c r="I28" s="19">
        <f>ROUND(ROUND(H28,2)*ROUND(G28,2),2)</f>
        <v>0</v>
      </c>
      <c r="O28">
        <f>(I28*21)/100</f>
        <v>0</v>
      </c>
      <c r="P28" t="s">
        <v>18</v>
      </c>
    </row>
    <row r="29" spans="1:18" ht="114.75" x14ac:dyDescent="0.2">
      <c r="A29" s="20" t="s">
        <v>46</v>
      </c>
      <c r="E29" s="21" t="s">
        <v>302</v>
      </c>
    </row>
    <row r="30" spans="1:18" ht="76.5" x14ac:dyDescent="0.2">
      <c r="A30" s="24" t="s">
        <v>48</v>
      </c>
      <c r="E30" s="23" t="s">
        <v>67</v>
      </c>
    </row>
    <row r="31" spans="1:18" x14ac:dyDescent="0.2">
      <c r="A31" s="12" t="s">
        <v>41</v>
      </c>
      <c r="B31" s="16" t="s">
        <v>68</v>
      </c>
      <c r="C31" s="16" t="s">
        <v>69</v>
      </c>
      <c r="D31" s="12" t="s">
        <v>43</v>
      </c>
      <c r="E31" s="17" t="s">
        <v>70</v>
      </c>
      <c r="F31" s="18" t="s">
        <v>45</v>
      </c>
      <c r="G31" s="19">
        <v>43.64</v>
      </c>
      <c r="H31" s="19"/>
      <c r="I31" s="19">
        <f>ROUND(ROUND(H31,2)*ROUND(G31,2),2)</f>
        <v>0</v>
      </c>
      <c r="O31">
        <f>(I31*21)/100</f>
        <v>0</v>
      </c>
      <c r="P31" t="s">
        <v>18</v>
      </c>
    </row>
    <row r="32" spans="1:18" x14ac:dyDescent="0.2">
      <c r="A32" s="20" t="s">
        <v>46</v>
      </c>
      <c r="E32" s="21" t="s">
        <v>303</v>
      </c>
    </row>
    <row r="33" spans="1:16" x14ac:dyDescent="0.2">
      <c r="A33" s="24" t="s">
        <v>48</v>
      </c>
      <c r="E33" s="23" t="s">
        <v>43</v>
      </c>
    </row>
    <row r="34" spans="1:16" x14ac:dyDescent="0.2">
      <c r="A34" s="12" t="s">
        <v>41</v>
      </c>
      <c r="B34" s="16" t="s">
        <v>36</v>
      </c>
      <c r="C34" s="16" t="s">
        <v>71</v>
      </c>
      <c r="D34" s="12" t="s">
        <v>43</v>
      </c>
      <c r="E34" s="17" t="s">
        <v>72</v>
      </c>
      <c r="F34" s="18" t="s">
        <v>73</v>
      </c>
      <c r="G34" s="19">
        <v>5</v>
      </c>
      <c r="H34" s="19"/>
      <c r="I34" s="19">
        <f>ROUND(ROUND(H34,2)*ROUND(G34,2),2)</f>
        <v>0</v>
      </c>
      <c r="O34">
        <f>(I34*21)/100</f>
        <v>0</v>
      </c>
      <c r="P34" t="s">
        <v>18</v>
      </c>
    </row>
    <row r="35" spans="1:16" ht="38.25" x14ac:dyDescent="0.2">
      <c r="A35" s="20" t="s">
        <v>46</v>
      </c>
      <c r="E35" s="21" t="s">
        <v>290</v>
      </c>
    </row>
    <row r="36" spans="1:16" x14ac:dyDescent="0.2">
      <c r="A36" s="24" t="s">
        <v>48</v>
      </c>
      <c r="E36" s="23" t="s">
        <v>43</v>
      </c>
    </row>
    <row r="37" spans="1:16" x14ac:dyDescent="0.2">
      <c r="A37" s="12" t="s">
        <v>41</v>
      </c>
      <c r="B37" s="16" t="s">
        <v>38</v>
      </c>
      <c r="C37" s="16" t="s">
        <v>74</v>
      </c>
      <c r="D37" s="12" t="s">
        <v>43</v>
      </c>
      <c r="E37" s="17" t="s">
        <v>75</v>
      </c>
      <c r="F37" s="18" t="s">
        <v>45</v>
      </c>
      <c r="G37" s="19">
        <v>18</v>
      </c>
      <c r="H37" s="19"/>
      <c r="I37" s="19">
        <f>ROUND(ROUND(H37,2)*ROUND(G37,2),2)</f>
        <v>0</v>
      </c>
      <c r="O37">
        <f>(I37*21)/100</f>
        <v>0</v>
      </c>
      <c r="P37" t="s">
        <v>18</v>
      </c>
    </row>
    <row r="38" spans="1:16" ht="140.25" x14ac:dyDescent="0.2">
      <c r="A38" s="20" t="s">
        <v>46</v>
      </c>
      <c r="E38" s="21" t="s">
        <v>304</v>
      </c>
    </row>
    <row r="39" spans="1:16" x14ac:dyDescent="0.2">
      <c r="A39" s="24" t="s">
        <v>48</v>
      </c>
      <c r="E39" s="23" t="s">
        <v>76</v>
      </c>
    </row>
    <row r="40" spans="1:16" x14ac:dyDescent="0.2">
      <c r="A40" s="12" t="s">
        <v>41</v>
      </c>
      <c r="B40" s="16" t="s">
        <v>77</v>
      </c>
      <c r="C40" s="16" t="s">
        <v>78</v>
      </c>
      <c r="D40" s="12" t="s">
        <v>43</v>
      </c>
      <c r="E40" s="17" t="s">
        <v>79</v>
      </c>
      <c r="F40" s="18" t="s">
        <v>45</v>
      </c>
      <c r="G40" s="19">
        <v>5.5</v>
      </c>
      <c r="H40" s="19"/>
      <c r="I40" s="19">
        <f>ROUND(ROUND(H40,2)*ROUND(G40,2),2)</f>
        <v>0</v>
      </c>
      <c r="O40">
        <f>(I40*21)/100</f>
        <v>0</v>
      </c>
      <c r="P40" t="s">
        <v>18</v>
      </c>
    </row>
    <row r="41" spans="1:16" ht="140.25" x14ac:dyDescent="0.2">
      <c r="A41" s="20" t="s">
        <v>46</v>
      </c>
      <c r="E41" s="21" t="s">
        <v>305</v>
      </c>
    </row>
    <row r="42" spans="1:16" x14ac:dyDescent="0.2">
      <c r="A42" s="24" t="s">
        <v>48</v>
      </c>
      <c r="E42" s="23" t="s">
        <v>80</v>
      </c>
    </row>
    <row r="43" spans="1:16" x14ac:dyDescent="0.2">
      <c r="A43" s="12" t="s">
        <v>41</v>
      </c>
      <c r="B43" s="16" t="s">
        <v>81</v>
      </c>
      <c r="C43" s="16" t="s">
        <v>82</v>
      </c>
      <c r="D43" s="12" t="s">
        <v>43</v>
      </c>
      <c r="E43" s="17" t="s">
        <v>83</v>
      </c>
      <c r="F43" s="18" t="s">
        <v>45</v>
      </c>
      <c r="G43" s="19">
        <v>2950.5</v>
      </c>
      <c r="H43" s="19"/>
      <c r="I43" s="19">
        <f>ROUND(ROUND(H43,2)*ROUND(G43,2),2)</f>
        <v>0</v>
      </c>
      <c r="O43">
        <f>(I43*21)/100</f>
        <v>0</v>
      </c>
      <c r="P43" t="s">
        <v>18</v>
      </c>
    </row>
    <row r="44" spans="1:16" x14ac:dyDescent="0.2">
      <c r="A44" s="20" t="s">
        <v>46</v>
      </c>
      <c r="E44" s="21" t="s">
        <v>268</v>
      </c>
    </row>
    <row r="45" spans="1:16" ht="63.75" x14ac:dyDescent="0.2">
      <c r="A45" s="24" t="s">
        <v>48</v>
      </c>
      <c r="E45" s="23" t="s">
        <v>84</v>
      </c>
    </row>
    <row r="46" spans="1:16" x14ac:dyDescent="0.2">
      <c r="A46" s="12" t="s">
        <v>41</v>
      </c>
      <c r="B46" s="16" t="s">
        <v>85</v>
      </c>
      <c r="C46" s="16" t="s">
        <v>86</v>
      </c>
      <c r="D46" s="12" t="s">
        <v>43</v>
      </c>
      <c r="E46" s="17" t="s">
        <v>87</v>
      </c>
      <c r="F46" s="18" t="s">
        <v>45</v>
      </c>
      <c r="G46" s="19">
        <v>43.64</v>
      </c>
      <c r="H46" s="19"/>
      <c r="I46" s="19">
        <f>ROUND(ROUND(H46,2)*ROUND(G46,2),2)</f>
        <v>0</v>
      </c>
      <c r="O46">
        <f>(I46*21)/100</f>
        <v>0</v>
      </c>
      <c r="P46" t="s">
        <v>18</v>
      </c>
    </row>
    <row r="47" spans="1:16" ht="165.75" x14ac:dyDescent="0.2">
      <c r="A47" s="20" t="s">
        <v>46</v>
      </c>
      <c r="E47" s="21" t="s">
        <v>293</v>
      </c>
    </row>
    <row r="48" spans="1:16" ht="25.5" x14ac:dyDescent="0.2">
      <c r="A48" s="24" t="s">
        <v>48</v>
      </c>
      <c r="E48" s="23" t="s">
        <v>88</v>
      </c>
    </row>
    <row r="49" spans="1:18" x14ac:dyDescent="0.2">
      <c r="A49" s="12" t="s">
        <v>41</v>
      </c>
      <c r="B49" s="16" t="s">
        <v>89</v>
      </c>
      <c r="C49" s="16" t="s">
        <v>90</v>
      </c>
      <c r="D49" s="12" t="s">
        <v>43</v>
      </c>
      <c r="E49" s="17" t="s">
        <v>91</v>
      </c>
      <c r="F49" s="18" t="s">
        <v>92</v>
      </c>
      <c r="G49" s="19">
        <v>2770</v>
      </c>
      <c r="H49" s="19"/>
      <c r="I49" s="19">
        <f>ROUND(ROUND(H49,2)*ROUND(G49,2),2)</f>
        <v>0</v>
      </c>
      <c r="O49">
        <f>(I49*21)/100</f>
        <v>0</v>
      </c>
      <c r="P49" t="s">
        <v>18</v>
      </c>
    </row>
    <row r="50" spans="1:18" x14ac:dyDescent="0.2">
      <c r="A50" s="20" t="s">
        <v>46</v>
      </c>
      <c r="E50" s="21" t="s">
        <v>269</v>
      </c>
    </row>
    <row r="51" spans="1:18" x14ac:dyDescent="0.2">
      <c r="A51" s="22" t="s">
        <v>48</v>
      </c>
      <c r="E51" s="23" t="s">
        <v>93</v>
      </c>
    </row>
    <row r="52" spans="1:18" ht="12.75" customHeight="1" x14ac:dyDescent="0.2">
      <c r="A52" s="48" t="s">
        <v>39</v>
      </c>
      <c r="B52" s="48"/>
      <c r="C52" s="25" t="s">
        <v>18</v>
      </c>
      <c r="D52" s="48"/>
      <c r="E52" s="14" t="s">
        <v>94</v>
      </c>
      <c r="F52" s="48"/>
      <c r="G52" s="48"/>
      <c r="H52" s="48"/>
      <c r="I52" s="26">
        <f>0+Q52</f>
        <v>0</v>
      </c>
      <c r="O52">
        <f>0+R52</f>
        <v>0</v>
      </c>
      <c r="Q52">
        <f>0+I53+I56+I59+I62</f>
        <v>0</v>
      </c>
      <c r="R52">
        <f>0+O53+O56+O59+O62</f>
        <v>0</v>
      </c>
    </row>
    <row r="53" spans="1:18" x14ac:dyDescent="0.2">
      <c r="A53" s="12" t="s">
        <v>41</v>
      </c>
      <c r="B53" s="16" t="s">
        <v>95</v>
      </c>
      <c r="C53" s="16" t="s">
        <v>96</v>
      </c>
      <c r="D53" s="12" t="s">
        <v>43</v>
      </c>
      <c r="E53" s="17" t="s">
        <v>97</v>
      </c>
      <c r="F53" s="18" t="s">
        <v>45</v>
      </c>
      <c r="G53" s="19">
        <v>15.2</v>
      </c>
      <c r="H53" s="19"/>
      <c r="I53" s="19">
        <f>ROUND(ROUND(H53,2)*ROUND(G53,2),2)</f>
        <v>0</v>
      </c>
      <c r="O53">
        <f>(I53*21)/100</f>
        <v>0</v>
      </c>
      <c r="P53" t="s">
        <v>18</v>
      </c>
    </row>
    <row r="54" spans="1:18" ht="51" x14ac:dyDescent="0.2">
      <c r="A54" s="20" t="s">
        <v>46</v>
      </c>
      <c r="E54" s="21" t="s">
        <v>306</v>
      </c>
    </row>
    <row r="55" spans="1:18" x14ac:dyDescent="0.2">
      <c r="A55" s="24" t="s">
        <v>48</v>
      </c>
      <c r="E55" s="23" t="s">
        <v>98</v>
      </c>
    </row>
    <row r="56" spans="1:18" x14ac:dyDescent="0.2">
      <c r="A56" s="12" t="s">
        <v>41</v>
      </c>
      <c r="B56" s="16" t="s">
        <v>99</v>
      </c>
      <c r="C56" s="16" t="s">
        <v>100</v>
      </c>
      <c r="D56" s="12" t="s">
        <v>43</v>
      </c>
      <c r="E56" s="17" t="s">
        <v>101</v>
      </c>
      <c r="F56" s="18" t="s">
        <v>73</v>
      </c>
      <c r="G56" s="19">
        <v>60.5</v>
      </c>
      <c r="H56" s="19"/>
      <c r="I56" s="19">
        <f>ROUND(ROUND(H56,2)*ROUND(G56,2),2)</f>
        <v>0</v>
      </c>
      <c r="O56">
        <f>(I56*21)/100</f>
        <v>0</v>
      </c>
      <c r="P56" t="s">
        <v>18</v>
      </c>
    </row>
    <row r="57" spans="1:18" ht="127.5" x14ac:dyDescent="0.2">
      <c r="A57" s="20" t="s">
        <v>46</v>
      </c>
      <c r="E57" s="21" t="s">
        <v>102</v>
      </c>
    </row>
    <row r="58" spans="1:18" x14ac:dyDescent="0.2">
      <c r="A58" s="24" t="s">
        <v>48</v>
      </c>
      <c r="E58" s="23" t="s">
        <v>43</v>
      </c>
    </row>
    <row r="59" spans="1:18" x14ac:dyDescent="0.2">
      <c r="A59" s="12" t="s">
        <v>41</v>
      </c>
      <c r="B59" s="16" t="s">
        <v>103</v>
      </c>
      <c r="C59" s="16" t="s">
        <v>104</v>
      </c>
      <c r="D59" s="12" t="s">
        <v>43</v>
      </c>
      <c r="E59" s="17" t="s">
        <v>105</v>
      </c>
      <c r="F59" s="18" t="s">
        <v>45</v>
      </c>
      <c r="G59" s="19">
        <v>1385</v>
      </c>
      <c r="H59" s="19"/>
      <c r="I59" s="19">
        <f>ROUND(ROUND(H59,2)*ROUND(G59,2),2)</f>
        <v>0</v>
      </c>
      <c r="O59">
        <f>(I59*21)/100</f>
        <v>0</v>
      </c>
      <c r="P59" t="s">
        <v>18</v>
      </c>
    </row>
    <row r="60" spans="1:18" ht="76.5" x14ac:dyDescent="0.2">
      <c r="A60" s="20" t="s">
        <v>46</v>
      </c>
      <c r="E60" s="21" t="s">
        <v>307</v>
      </c>
    </row>
    <row r="61" spans="1:18" x14ac:dyDescent="0.2">
      <c r="A61" s="24" t="s">
        <v>48</v>
      </c>
      <c r="E61" s="23" t="s">
        <v>106</v>
      </c>
    </row>
    <row r="62" spans="1:18" x14ac:dyDescent="0.2">
      <c r="A62" s="12" t="s">
        <v>41</v>
      </c>
      <c r="B62" s="16" t="s">
        <v>107</v>
      </c>
      <c r="C62" s="16" t="s">
        <v>108</v>
      </c>
      <c r="D62" s="12" t="s">
        <v>43</v>
      </c>
      <c r="E62" s="17" t="s">
        <v>109</v>
      </c>
      <c r="F62" s="18" t="s">
        <v>92</v>
      </c>
      <c r="G62" s="19">
        <v>5709.95</v>
      </c>
      <c r="H62" s="19"/>
      <c r="I62" s="19">
        <f>ROUND(ROUND(H62,2)*ROUND(G62,2),2)</f>
        <v>0</v>
      </c>
      <c r="O62">
        <f>(I62*21)/100</f>
        <v>0</v>
      </c>
      <c r="P62" t="s">
        <v>18</v>
      </c>
    </row>
    <row r="63" spans="1:18" ht="127.5" x14ac:dyDescent="0.2">
      <c r="A63" s="20" t="s">
        <v>46</v>
      </c>
      <c r="E63" s="21" t="s">
        <v>308</v>
      </c>
    </row>
    <row r="64" spans="1:18" ht="51" x14ac:dyDescent="0.2">
      <c r="A64" s="22" t="s">
        <v>48</v>
      </c>
      <c r="E64" s="23" t="s">
        <v>110</v>
      </c>
    </row>
    <row r="65" spans="1:18" ht="12.75" customHeight="1" x14ac:dyDescent="0.2">
      <c r="A65" s="48" t="s">
        <v>39</v>
      </c>
      <c r="B65" s="48"/>
      <c r="C65" s="25" t="s">
        <v>31</v>
      </c>
      <c r="D65" s="48"/>
      <c r="E65" s="14" t="s">
        <v>111</v>
      </c>
      <c r="F65" s="48"/>
      <c r="G65" s="48"/>
      <c r="H65" s="48"/>
      <c r="I65" s="26">
        <f>0+Q65</f>
        <v>0</v>
      </c>
      <c r="O65">
        <f>0+R65</f>
        <v>0</v>
      </c>
      <c r="Q65">
        <f>0+I66+I69+I72+I75+I78+I81+I84+I87+I90+I93</f>
        <v>0</v>
      </c>
      <c r="R65">
        <f>0+O66+O69+O72+O75+O78+O81+O84+O87+O90+O93</f>
        <v>0</v>
      </c>
    </row>
    <row r="66" spans="1:18" ht="25.5" x14ac:dyDescent="0.2">
      <c r="A66" s="12" t="s">
        <v>41</v>
      </c>
      <c r="B66" s="16" t="s">
        <v>112</v>
      </c>
      <c r="C66" s="16" t="s">
        <v>113</v>
      </c>
      <c r="D66" s="12" t="s">
        <v>43</v>
      </c>
      <c r="E66" s="17" t="s">
        <v>114</v>
      </c>
      <c r="F66" s="18" t="s">
        <v>92</v>
      </c>
      <c r="G66" s="19">
        <v>2780.5</v>
      </c>
      <c r="H66" s="19"/>
      <c r="I66" s="19">
        <f>ROUND(ROUND(H66,2)*ROUND(G66,2),2)</f>
        <v>0</v>
      </c>
      <c r="O66">
        <f>(I66*21)/100</f>
        <v>0</v>
      </c>
      <c r="P66" t="s">
        <v>18</v>
      </c>
    </row>
    <row r="67" spans="1:18" ht="51" x14ac:dyDescent="0.2">
      <c r="A67" s="20" t="s">
        <v>46</v>
      </c>
      <c r="E67" s="21" t="s">
        <v>275</v>
      </c>
    </row>
    <row r="68" spans="1:18" ht="38.25" x14ac:dyDescent="0.2">
      <c r="A68" s="24" t="s">
        <v>48</v>
      </c>
      <c r="E68" s="23" t="s">
        <v>115</v>
      </c>
    </row>
    <row r="69" spans="1:18" x14ac:dyDescent="0.2">
      <c r="A69" s="12" t="s">
        <v>41</v>
      </c>
      <c r="B69" s="16" t="s">
        <v>116</v>
      </c>
      <c r="C69" s="16" t="s">
        <v>117</v>
      </c>
      <c r="D69" s="12" t="s">
        <v>43</v>
      </c>
      <c r="E69" s="17" t="s">
        <v>118</v>
      </c>
      <c r="F69" s="18" t="s">
        <v>45</v>
      </c>
      <c r="G69" s="19">
        <v>694.08</v>
      </c>
      <c r="H69" s="19"/>
      <c r="I69" s="19">
        <f>ROUND(ROUND(H69,2)*ROUND(G69,2),2)</f>
        <v>0</v>
      </c>
      <c r="O69">
        <f>(I69*21)/100</f>
        <v>0</v>
      </c>
      <c r="P69" t="s">
        <v>18</v>
      </c>
    </row>
    <row r="70" spans="1:18" ht="51" x14ac:dyDescent="0.2">
      <c r="A70" s="20" t="s">
        <v>46</v>
      </c>
      <c r="E70" s="21" t="s">
        <v>309</v>
      </c>
    </row>
    <row r="71" spans="1:18" ht="38.25" x14ac:dyDescent="0.2">
      <c r="A71" s="24" t="s">
        <v>48</v>
      </c>
      <c r="E71" s="23" t="s">
        <v>119</v>
      </c>
    </row>
    <row r="72" spans="1:18" x14ac:dyDescent="0.2">
      <c r="A72" s="12" t="s">
        <v>41</v>
      </c>
      <c r="B72" s="16" t="s">
        <v>120</v>
      </c>
      <c r="C72" s="16" t="s">
        <v>121</v>
      </c>
      <c r="D72" s="12" t="s">
        <v>43</v>
      </c>
      <c r="E72" s="17" t="s">
        <v>122</v>
      </c>
      <c r="F72" s="18" t="s">
        <v>92</v>
      </c>
      <c r="G72" s="19">
        <v>2770</v>
      </c>
      <c r="H72" s="19"/>
      <c r="I72" s="19">
        <f>ROUND(ROUND(H72,2)*ROUND(G72,2),2)</f>
        <v>0</v>
      </c>
      <c r="O72">
        <f>(I72*21)/100</f>
        <v>0</v>
      </c>
      <c r="P72" t="s">
        <v>18</v>
      </c>
    </row>
    <row r="73" spans="1:18" ht="51" x14ac:dyDescent="0.2">
      <c r="A73" s="20" t="s">
        <v>46</v>
      </c>
      <c r="E73" s="21" t="s">
        <v>310</v>
      </c>
    </row>
    <row r="74" spans="1:18" x14ac:dyDescent="0.2">
      <c r="A74" s="24" t="s">
        <v>48</v>
      </c>
      <c r="E74" s="23" t="s">
        <v>43</v>
      </c>
    </row>
    <row r="75" spans="1:18" x14ac:dyDescent="0.2">
      <c r="A75" s="12" t="s">
        <v>41</v>
      </c>
      <c r="B75" s="16" t="s">
        <v>123</v>
      </c>
      <c r="C75" s="16" t="s">
        <v>124</v>
      </c>
      <c r="D75" s="12" t="s">
        <v>43</v>
      </c>
      <c r="E75" s="17" t="s">
        <v>125</v>
      </c>
      <c r="F75" s="18" t="s">
        <v>92</v>
      </c>
      <c r="G75" s="19">
        <v>5540</v>
      </c>
      <c r="H75" s="19"/>
      <c r="I75" s="19">
        <f>ROUND(ROUND(H75,2)*ROUND(G75,2),2)</f>
        <v>0</v>
      </c>
      <c r="O75">
        <f>(I75*21)/100</f>
        <v>0</v>
      </c>
      <c r="P75" t="s">
        <v>18</v>
      </c>
    </row>
    <row r="76" spans="1:18" ht="63.75" x14ac:dyDescent="0.2">
      <c r="A76" s="20" t="s">
        <v>46</v>
      </c>
      <c r="E76" s="21" t="s">
        <v>278</v>
      </c>
    </row>
    <row r="77" spans="1:18" x14ac:dyDescent="0.2">
      <c r="A77" s="24" t="s">
        <v>48</v>
      </c>
      <c r="E77" s="23" t="s">
        <v>126</v>
      </c>
    </row>
    <row r="78" spans="1:18" x14ac:dyDescent="0.2">
      <c r="A78" s="12" t="s">
        <v>41</v>
      </c>
      <c r="B78" s="16" t="s">
        <v>127</v>
      </c>
      <c r="C78" s="16" t="s">
        <v>128</v>
      </c>
      <c r="D78" s="12" t="s">
        <v>43</v>
      </c>
      <c r="E78" s="17" t="s">
        <v>129</v>
      </c>
      <c r="F78" s="18" t="s">
        <v>92</v>
      </c>
      <c r="G78" s="19">
        <v>2770</v>
      </c>
      <c r="H78" s="19"/>
      <c r="I78" s="19">
        <f>ROUND(ROUND(H78,2)*ROUND(G78,2),2)</f>
        <v>0</v>
      </c>
      <c r="O78">
        <f>(I78*21)/100</f>
        <v>0</v>
      </c>
      <c r="P78" t="s">
        <v>18</v>
      </c>
    </row>
    <row r="79" spans="1:18" ht="102" x14ac:dyDescent="0.2">
      <c r="A79" s="20" t="s">
        <v>46</v>
      </c>
      <c r="E79" s="21" t="s">
        <v>311</v>
      </c>
    </row>
    <row r="80" spans="1:18" x14ac:dyDescent="0.2">
      <c r="A80" s="24" t="s">
        <v>48</v>
      </c>
      <c r="E80" s="23" t="s">
        <v>43</v>
      </c>
    </row>
    <row r="81" spans="1:18" ht="25.5" x14ac:dyDescent="0.2">
      <c r="A81" s="12" t="s">
        <v>41</v>
      </c>
      <c r="B81" s="16" t="s">
        <v>130</v>
      </c>
      <c r="C81" s="16" t="s">
        <v>131</v>
      </c>
      <c r="D81" s="12" t="s">
        <v>43</v>
      </c>
      <c r="E81" s="17" t="s">
        <v>132</v>
      </c>
      <c r="F81" s="18" t="s">
        <v>92</v>
      </c>
      <c r="G81" s="19">
        <v>2770</v>
      </c>
      <c r="H81" s="19"/>
      <c r="I81" s="19">
        <f>ROUND(ROUND(H81,2)*ROUND(G81,2),2)</f>
        <v>0</v>
      </c>
      <c r="O81">
        <f>(I81*21)/100</f>
        <v>0</v>
      </c>
      <c r="P81" t="s">
        <v>18</v>
      </c>
    </row>
    <row r="82" spans="1:18" ht="102" x14ac:dyDescent="0.2">
      <c r="A82" s="20" t="s">
        <v>46</v>
      </c>
      <c r="E82" s="21" t="s">
        <v>312</v>
      </c>
    </row>
    <row r="83" spans="1:18" x14ac:dyDescent="0.2">
      <c r="A83" s="24" t="s">
        <v>48</v>
      </c>
      <c r="E83" s="23" t="s">
        <v>43</v>
      </c>
    </row>
    <row r="84" spans="1:18" x14ac:dyDescent="0.2">
      <c r="A84" s="12" t="s">
        <v>41</v>
      </c>
      <c r="B84" s="16" t="s">
        <v>133</v>
      </c>
      <c r="C84" s="16" t="s">
        <v>134</v>
      </c>
      <c r="D84" s="12" t="s">
        <v>43</v>
      </c>
      <c r="E84" s="17" t="s">
        <v>135</v>
      </c>
      <c r="F84" s="18" t="s">
        <v>92</v>
      </c>
      <c r="G84" s="19">
        <v>2770</v>
      </c>
      <c r="H84" s="19"/>
      <c r="I84" s="19">
        <f>ROUND(ROUND(H84,2)*ROUND(G84,2),2)</f>
        <v>0</v>
      </c>
      <c r="O84">
        <f>(I84*21)/100</f>
        <v>0</v>
      </c>
      <c r="P84" t="s">
        <v>18</v>
      </c>
    </row>
    <row r="85" spans="1:18" ht="89.25" x14ac:dyDescent="0.2">
      <c r="A85" s="20" t="s">
        <v>46</v>
      </c>
      <c r="E85" s="21" t="s">
        <v>313</v>
      </c>
    </row>
    <row r="86" spans="1:18" x14ac:dyDescent="0.2">
      <c r="A86" s="24" t="s">
        <v>48</v>
      </c>
      <c r="E86" s="23" t="s">
        <v>136</v>
      </c>
    </row>
    <row r="87" spans="1:18" x14ac:dyDescent="0.2">
      <c r="A87" s="12" t="s">
        <v>41</v>
      </c>
      <c r="B87" s="16" t="s">
        <v>137</v>
      </c>
      <c r="C87" s="16" t="s">
        <v>138</v>
      </c>
      <c r="D87" s="12" t="s">
        <v>43</v>
      </c>
      <c r="E87" s="17" t="s">
        <v>139</v>
      </c>
      <c r="F87" s="18" t="s">
        <v>92</v>
      </c>
      <c r="G87" s="19">
        <v>2770</v>
      </c>
      <c r="H87" s="19"/>
      <c r="I87" s="19">
        <f>ROUND(ROUND(H87,2)*ROUND(G87,2),2)</f>
        <v>0</v>
      </c>
      <c r="O87">
        <f>(I87*21)/100</f>
        <v>0</v>
      </c>
      <c r="P87" t="s">
        <v>18</v>
      </c>
    </row>
    <row r="88" spans="1:18" ht="51" x14ac:dyDescent="0.2">
      <c r="A88" s="20" t="s">
        <v>46</v>
      </c>
      <c r="E88" s="21" t="s">
        <v>282</v>
      </c>
    </row>
    <row r="89" spans="1:18" x14ac:dyDescent="0.2">
      <c r="A89" s="24" t="s">
        <v>48</v>
      </c>
      <c r="E89" s="23" t="s">
        <v>43</v>
      </c>
    </row>
    <row r="90" spans="1:18" x14ac:dyDescent="0.2">
      <c r="A90" s="12" t="s">
        <v>41</v>
      </c>
      <c r="B90" s="16" t="s">
        <v>140</v>
      </c>
      <c r="C90" s="16" t="s">
        <v>141</v>
      </c>
      <c r="D90" s="12" t="s">
        <v>43</v>
      </c>
      <c r="E90" s="17" t="s">
        <v>142</v>
      </c>
      <c r="F90" s="18" t="s">
        <v>92</v>
      </c>
      <c r="G90" s="19">
        <v>10.5</v>
      </c>
      <c r="H90" s="19"/>
      <c r="I90" s="19">
        <f>ROUND(ROUND(H90,2)*ROUND(G90,2),2)</f>
        <v>0</v>
      </c>
      <c r="O90">
        <f>(I90*21)/100</f>
        <v>0</v>
      </c>
      <c r="P90" t="s">
        <v>18</v>
      </c>
    </row>
    <row r="91" spans="1:18" ht="76.5" x14ac:dyDescent="0.2">
      <c r="A91" s="20" t="s">
        <v>46</v>
      </c>
      <c r="E91" s="21" t="s">
        <v>143</v>
      </c>
    </row>
    <row r="92" spans="1:18" x14ac:dyDescent="0.2">
      <c r="A92" s="24" t="s">
        <v>48</v>
      </c>
      <c r="E92" s="23" t="s">
        <v>144</v>
      </c>
    </row>
    <row r="93" spans="1:18" x14ac:dyDescent="0.2">
      <c r="A93" s="12" t="s">
        <v>41</v>
      </c>
      <c r="B93" s="16" t="s">
        <v>145</v>
      </c>
      <c r="C93" s="16" t="s">
        <v>146</v>
      </c>
      <c r="D93" s="12" t="s">
        <v>43</v>
      </c>
      <c r="E93" s="17" t="s">
        <v>147</v>
      </c>
      <c r="F93" s="18" t="s">
        <v>73</v>
      </c>
      <c r="G93" s="19">
        <v>241.5</v>
      </c>
      <c r="H93" s="19"/>
      <c r="I93" s="19">
        <f>ROUND(ROUND(H93,2)*ROUND(G93,2),2)</f>
        <v>0</v>
      </c>
      <c r="O93">
        <f>(I93*21)/100</f>
        <v>0</v>
      </c>
      <c r="P93" t="s">
        <v>18</v>
      </c>
    </row>
    <row r="94" spans="1:18" ht="38.25" x14ac:dyDescent="0.2">
      <c r="A94" s="20" t="s">
        <v>46</v>
      </c>
      <c r="E94" s="21" t="s">
        <v>283</v>
      </c>
    </row>
    <row r="95" spans="1:18" ht="51" x14ac:dyDescent="0.2">
      <c r="A95" s="22" t="s">
        <v>48</v>
      </c>
      <c r="E95" s="23" t="s">
        <v>148</v>
      </c>
    </row>
    <row r="96" spans="1:18" ht="12.75" customHeight="1" x14ac:dyDescent="0.2">
      <c r="A96" s="48" t="s">
        <v>39</v>
      </c>
      <c r="B96" s="48"/>
      <c r="C96" s="25" t="s">
        <v>68</v>
      </c>
      <c r="D96" s="48"/>
      <c r="E96" s="14" t="s">
        <v>149</v>
      </c>
      <c r="F96" s="48"/>
      <c r="G96" s="48"/>
      <c r="H96" s="48"/>
      <c r="I96" s="26">
        <f>0+Q96</f>
        <v>0</v>
      </c>
      <c r="O96">
        <f>0+R96</f>
        <v>0</v>
      </c>
      <c r="Q96">
        <f>0+I97+I100+I103+I106+I109+I112+I115</f>
        <v>0</v>
      </c>
      <c r="R96">
        <f>0+O97+O100+O103+O106+O109+O112+O115</f>
        <v>0</v>
      </c>
    </row>
    <row r="97" spans="1:16" x14ac:dyDescent="0.2">
      <c r="A97" s="12" t="s">
        <v>41</v>
      </c>
      <c r="B97" s="16" t="s">
        <v>150</v>
      </c>
      <c r="C97" s="16" t="s">
        <v>151</v>
      </c>
      <c r="D97" s="12" t="s">
        <v>43</v>
      </c>
      <c r="E97" s="17" t="s">
        <v>152</v>
      </c>
      <c r="F97" s="18" t="s">
        <v>73</v>
      </c>
      <c r="G97" s="19">
        <v>40</v>
      </c>
      <c r="H97" s="19"/>
      <c r="I97" s="19">
        <f>ROUND(ROUND(H97,2)*ROUND(G97,2),2)</f>
        <v>0</v>
      </c>
      <c r="O97">
        <f>(I97*21)/100</f>
        <v>0</v>
      </c>
      <c r="P97" t="s">
        <v>18</v>
      </c>
    </row>
    <row r="98" spans="1:16" ht="102" x14ac:dyDescent="0.2">
      <c r="A98" s="20" t="s">
        <v>46</v>
      </c>
      <c r="E98" s="21" t="s">
        <v>153</v>
      </c>
    </row>
    <row r="99" spans="1:16" x14ac:dyDescent="0.2">
      <c r="A99" s="24" t="s">
        <v>48</v>
      </c>
      <c r="E99" s="23" t="s">
        <v>154</v>
      </c>
    </row>
    <row r="100" spans="1:16" x14ac:dyDescent="0.2">
      <c r="A100" s="12" t="s">
        <v>41</v>
      </c>
      <c r="B100" s="16" t="s">
        <v>155</v>
      </c>
      <c r="C100" s="16" t="s">
        <v>156</v>
      </c>
      <c r="D100" s="12" t="s">
        <v>43</v>
      </c>
      <c r="E100" s="17" t="s">
        <v>157</v>
      </c>
      <c r="F100" s="18" t="s">
        <v>73</v>
      </c>
      <c r="G100" s="19">
        <v>4.5</v>
      </c>
      <c r="H100" s="19"/>
      <c r="I100" s="19">
        <f>ROUND(ROUND(H100,2)*ROUND(G100,2),2)</f>
        <v>0</v>
      </c>
      <c r="O100">
        <f>(I100*21)/100</f>
        <v>0</v>
      </c>
      <c r="P100" t="s">
        <v>18</v>
      </c>
    </row>
    <row r="101" spans="1:16" ht="127.5" x14ac:dyDescent="0.2">
      <c r="A101" s="20" t="s">
        <v>46</v>
      </c>
      <c r="E101" s="21" t="s">
        <v>314</v>
      </c>
    </row>
    <row r="102" spans="1:16" x14ac:dyDescent="0.2">
      <c r="A102" s="24" t="s">
        <v>48</v>
      </c>
      <c r="E102" s="23" t="s">
        <v>158</v>
      </c>
    </row>
    <row r="103" spans="1:16" x14ac:dyDescent="0.2">
      <c r="A103" s="12" t="s">
        <v>41</v>
      </c>
      <c r="B103" s="16" t="s">
        <v>159</v>
      </c>
      <c r="C103" s="16" t="s">
        <v>160</v>
      </c>
      <c r="D103" s="12" t="s">
        <v>43</v>
      </c>
      <c r="E103" s="17" t="s">
        <v>161</v>
      </c>
      <c r="F103" s="18" t="s">
        <v>162</v>
      </c>
      <c r="G103" s="19">
        <v>1</v>
      </c>
      <c r="H103" s="19"/>
      <c r="I103" s="19">
        <f>ROUND(ROUND(H103,2)*ROUND(G103,2),2)</f>
        <v>0</v>
      </c>
      <c r="O103">
        <f>(I103*21)/100</f>
        <v>0</v>
      </c>
      <c r="P103" t="s">
        <v>18</v>
      </c>
    </row>
    <row r="104" spans="1:16" ht="102" x14ac:dyDescent="0.2">
      <c r="A104" s="20" t="s">
        <v>46</v>
      </c>
      <c r="E104" s="21" t="s">
        <v>163</v>
      </c>
    </row>
    <row r="105" spans="1:16" x14ac:dyDescent="0.2">
      <c r="A105" s="24" t="s">
        <v>48</v>
      </c>
      <c r="E105" s="23" t="s">
        <v>43</v>
      </c>
    </row>
    <row r="106" spans="1:16" x14ac:dyDescent="0.2">
      <c r="A106" s="12" t="s">
        <v>41</v>
      </c>
      <c r="B106" s="16" t="s">
        <v>164</v>
      </c>
      <c r="C106" s="16" t="s">
        <v>165</v>
      </c>
      <c r="D106" s="12" t="s">
        <v>43</v>
      </c>
      <c r="E106" s="17" t="s">
        <v>166</v>
      </c>
      <c r="F106" s="18" t="s">
        <v>162</v>
      </c>
      <c r="G106" s="19">
        <v>2</v>
      </c>
      <c r="H106" s="19"/>
      <c r="I106" s="19">
        <f>ROUND(ROUND(H106,2)*ROUND(G106,2),2)</f>
        <v>0</v>
      </c>
      <c r="O106">
        <f>(I106*21)/100</f>
        <v>0</v>
      </c>
      <c r="P106" t="s">
        <v>18</v>
      </c>
    </row>
    <row r="107" spans="1:16" ht="76.5" x14ac:dyDescent="0.2">
      <c r="A107" s="20" t="s">
        <v>46</v>
      </c>
      <c r="E107" s="21" t="s">
        <v>167</v>
      </c>
    </row>
    <row r="108" spans="1:16" x14ac:dyDescent="0.2">
      <c r="A108" s="24" t="s">
        <v>48</v>
      </c>
      <c r="E108" s="23" t="s">
        <v>43</v>
      </c>
    </row>
    <row r="109" spans="1:16" x14ac:dyDescent="0.2">
      <c r="A109" s="12" t="s">
        <v>41</v>
      </c>
      <c r="B109" s="16" t="s">
        <v>168</v>
      </c>
      <c r="C109" s="16" t="s">
        <v>169</v>
      </c>
      <c r="D109" s="12" t="s">
        <v>43</v>
      </c>
      <c r="E109" s="17" t="s">
        <v>170</v>
      </c>
      <c r="F109" s="18" t="s">
        <v>45</v>
      </c>
      <c r="G109" s="19">
        <v>5.29</v>
      </c>
      <c r="H109" s="19"/>
      <c r="I109" s="19">
        <f>ROUND(ROUND(H109,2)*ROUND(G109,2),2)</f>
        <v>0</v>
      </c>
      <c r="O109">
        <f>(I109*21)/100</f>
        <v>0</v>
      </c>
      <c r="P109" t="s">
        <v>18</v>
      </c>
    </row>
    <row r="110" spans="1:16" ht="51" x14ac:dyDescent="0.2">
      <c r="A110" s="20" t="s">
        <v>46</v>
      </c>
      <c r="E110" s="21" t="s">
        <v>315</v>
      </c>
    </row>
    <row r="111" spans="1:16" ht="38.25" x14ac:dyDescent="0.2">
      <c r="A111" s="24" t="s">
        <v>48</v>
      </c>
      <c r="E111" s="23" t="s">
        <v>171</v>
      </c>
    </row>
    <row r="112" spans="1:16" x14ac:dyDescent="0.2">
      <c r="A112" s="12" t="s">
        <v>41</v>
      </c>
      <c r="B112" s="16" t="s">
        <v>172</v>
      </c>
      <c r="C112" s="16" t="s">
        <v>173</v>
      </c>
      <c r="D112" s="12" t="s">
        <v>43</v>
      </c>
      <c r="E112" s="17" t="s">
        <v>174</v>
      </c>
      <c r="F112" s="18" t="s">
        <v>73</v>
      </c>
      <c r="G112" s="19">
        <v>40</v>
      </c>
      <c r="H112" s="19"/>
      <c r="I112" s="19">
        <f>ROUND(ROUND(H112,2)*ROUND(G112,2),2)</f>
        <v>0</v>
      </c>
      <c r="O112">
        <f>(I112*21)/100</f>
        <v>0</v>
      </c>
      <c r="P112" t="s">
        <v>18</v>
      </c>
    </row>
    <row r="113" spans="1:18" ht="76.5" x14ac:dyDescent="0.2">
      <c r="A113" s="20" t="s">
        <v>46</v>
      </c>
      <c r="E113" s="21" t="s">
        <v>296</v>
      </c>
    </row>
    <row r="114" spans="1:18" x14ac:dyDescent="0.2">
      <c r="A114" s="24" t="s">
        <v>48</v>
      </c>
      <c r="E114" s="23" t="s">
        <v>43</v>
      </c>
    </row>
    <row r="115" spans="1:18" x14ac:dyDescent="0.2">
      <c r="A115" s="12" t="s">
        <v>41</v>
      </c>
      <c r="B115" s="16" t="s">
        <v>175</v>
      </c>
      <c r="C115" s="16" t="s">
        <v>176</v>
      </c>
      <c r="D115" s="12" t="s">
        <v>43</v>
      </c>
      <c r="E115" s="17" t="s">
        <v>177</v>
      </c>
      <c r="F115" s="18" t="s">
        <v>73</v>
      </c>
      <c r="G115" s="19">
        <v>40</v>
      </c>
      <c r="H115" s="19"/>
      <c r="I115" s="19">
        <f>ROUND(ROUND(H115,2)*ROUND(G115,2),2)</f>
        <v>0</v>
      </c>
      <c r="O115">
        <f>(I115*21)/100</f>
        <v>0</v>
      </c>
      <c r="P115" t="s">
        <v>18</v>
      </c>
    </row>
    <row r="116" spans="1:18" ht="63.75" x14ac:dyDescent="0.2">
      <c r="A116" s="20" t="s">
        <v>46</v>
      </c>
      <c r="E116" s="21" t="s">
        <v>297</v>
      </c>
    </row>
    <row r="117" spans="1:18" x14ac:dyDescent="0.2">
      <c r="A117" s="22" t="s">
        <v>48</v>
      </c>
      <c r="E117" s="23" t="s">
        <v>43</v>
      </c>
    </row>
    <row r="118" spans="1:18" ht="12.75" customHeight="1" x14ac:dyDescent="0.2">
      <c r="A118" s="48" t="s">
        <v>39</v>
      </c>
      <c r="B118" s="48"/>
      <c r="C118" s="25" t="s">
        <v>36</v>
      </c>
      <c r="D118" s="48"/>
      <c r="E118" s="14" t="s">
        <v>178</v>
      </c>
      <c r="F118" s="48"/>
      <c r="G118" s="48"/>
      <c r="H118" s="48"/>
      <c r="I118" s="26">
        <f>0+Q118</f>
        <v>0</v>
      </c>
      <c r="O118">
        <f>0+R118</f>
        <v>0</v>
      </c>
      <c r="Q118">
        <f>0+I119+I122+I125</f>
        <v>0</v>
      </c>
      <c r="R118">
        <f>0+O119+O122+O125</f>
        <v>0</v>
      </c>
    </row>
    <row r="119" spans="1:18" x14ac:dyDescent="0.2">
      <c r="A119" s="12" t="s">
        <v>41</v>
      </c>
      <c r="B119" s="16" t="s">
        <v>179</v>
      </c>
      <c r="C119" s="16" t="s">
        <v>180</v>
      </c>
      <c r="D119" s="12" t="s">
        <v>43</v>
      </c>
      <c r="E119" s="17" t="s">
        <v>181</v>
      </c>
      <c r="F119" s="18" t="s">
        <v>73</v>
      </c>
      <c r="G119" s="19">
        <v>78</v>
      </c>
      <c r="H119" s="19"/>
      <c r="I119" s="19">
        <f>ROUND(ROUND(H119,2)*ROUND(G119,2),2)</f>
        <v>0</v>
      </c>
      <c r="O119">
        <f>(I119*21)/100</f>
        <v>0</v>
      </c>
      <c r="P119" t="s">
        <v>18</v>
      </c>
    </row>
    <row r="120" spans="1:18" ht="25.5" x14ac:dyDescent="0.2">
      <c r="A120" s="20" t="s">
        <v>46</v>
      </c>
      <c r="E120" s="21" t="s">
        <v>182</v>
      </c>
    </row>
    <row r="121" spans="1:18" x14ac:dyDescent="0.2">
      <c r="A121" s="24" t="s">
        <v>48</v>
      </c>
      <c r="E121" s="23" t="s">
        <v>183</v>
      </c>
    </row>
    <row r="122" spans="1:18" x14ac:dyDescent="0.2">
      <c r="A122" s="12" t="s">
        <v>41</v>
      </c>
      <c r="B122" s="16" t="s">
        <v>184</v>
      </c>
      <c r="C122" s="16" t="s">
        <v>185</v>
      </c>
      <c r="D122" s="12" t="s">
        <v>43</v>
      </c>
      <c r="E122" s="17" t="s">
        <v>186</v>
      </c>
      <c r="F122" s="18" t="s">
        <v>73</v>
      </c>
      <c r="G122" s="19">
        <v>241.5</v>
      </c>
      <c r="H122" s="19"/>
      <c r="I122" s="19">
        <f>ROUND(ROUND(H122,2)*ROUND(G122,2),2)</f>
        <v>0</v>
      </c>
      <c r="O122">
        <f>(I122*21)/100</f>
        <v>0</v>
      </c>
      <c r="P122" t="s">
        <v>18</v>
      </c>
    </row>
    <row r="123" spans="1:18" ht="25.5" x14ac:dyDescent="0.2">
      <c r="A123" s="20" t="s">
        <v>46</v>
      </c>
      <c r="E123" s="21" t="s">
        <v>286</v>
      </c>
    </row>
    <row r="124" spans="1:18" ht="38.25" x14ac:dyDescent="0.2">
      <c r="A124" s="24" t="s">
        <v>48</v>
      </c>
      <c r="E124" s="23" t="s">
        <v>187</v>
      </c>
    </row>
    <row r="125" spans="1:18" x14ac:dyDescent="0.2">
      <c r="A125" s="12" t="s">
        <v>41</v>
      </c>
      <c r="B125" s="16" t="s">
        <v>188</v>
      </c>
      <c r="C125" s="16" t="s">
        <v>189</v>
      </c>
      <c r="D125" s="12" t="s">
        <v>43</v>
      </c>
      <c r="E125" s="17" t="s">
        <v>190</v>
      </c>
      <c r="F125" s="18" t="s">
        <v>73</v>
      </c>
      <c r="G125" s="19">
        <v>40</v>
      </c>
      <c r="H125" s="19"/>
      <c r="I125" s="19">
        <f>ROUND(ROUND(H125,2)*ROUND(G125,2),2)</f>
        <v>0</v>
      </c>
      <c r="O125">
        <f>(I125*21)/100</f>
        <v>0</v>
      </c>
      <c r="P125" t="s">
        <v>18</v>
      </c>
    </row>
    <row r="126" spans="1:18" ht="38.25" x14ac:dyDescent="0.2">
      <c r="A126" s="20" t="s">
        <v>46</v>
      </c>
      <c r="E126" s="21" t="s">
        <v>191</v>
      </c>
    </row>
    <row r="127" spans="1:18" x14ac:dyDescent="0.2">
      <c r="A127" s="22" t="s">
        <v>48</v>
      </c>
      <c r="E127" s="23" t="s">
        <v>43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rintOptions horizontalCentered="1" gridLines="1"/>
  <pageMargins left="0.35433070866141736" right="0.19685039370078741" top="0.6692913385826772" bottom="0.51181102362204722" header="0.51181102362204722" footer="0.31496062992125984"/>
  <pageSetup paperSize="9" scale="65" fitToHeight="0" orientation="portrait" horizontalDpi="300" verticalDpi="300" r:id="rId1"/>
  <headerFooter>
    <oddFooter>&amp;C&amp;P</oddFooter>
  </headerFooter>
  <rowBreaks count="3" manualBreakCount="3">
    <brk id="39" max="16383" man="1"/>
    <brk id="64" max="16383" man="1"/>
    <brk id="9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9"/>
  <sheetViews>
    <sheetView topLeftCell="B1" zoomScaleNormal="100" workbookViewId="0">
      <pane ySplit="7" topLeftCell="A8" activePane="bottomLeft" state="frozen"/>
      <selection pane="bottomLeft" activeCell="B1" sqref="B1"/>
    </sheetView>
  </sheetViews>
  <sheetFormatPr defaultColWidth="9.140625" defaultRowHeight="12.75" customHeight="1" x14ac:dyDescent="0.2"/>
  <cols>
    <col min="1" max="1" width="9.140625" hidden="1" customWidth="1"/>
    <col min="2" max="3" width="10.7109375" customWidth="1"/>
    <col min="4" max="4" width="8.28515625" customWidth="1"/>
    <col min="5" max="5" width="70.7109375" customWidth="1"/>
    <col min="6" max="6" width="7" customWidth="1"/>
    <col min="7" max="8" width="12.7109375" customWidth="1"/>
    <col min="9" max="9" width="19.140625" customWidth="1"/>
    <col min="15" max="18" width="9.140625" hidden="1" customWidth="1"/>
  </cols>
  <sheetData>
    <row r="1" spans="1:18" ht="12.75" customHeight="1" x14ac:dyDescent="0.2">
      <c r="A1" t="s">
        <v>8</v>
      </c>
      <c r="B1" s="47"/>
      <c r="C1" s="47"/>
      <c r="D1" s="47"/>
      <c r="E1" s="47"/>
      <c r="F1" s="47"/>
      <c r="G1" s="47"/>
      <c r="H1" s="47"/>
      <c r="I1" s="47"/>
      <c r="P1" t="s">
        <v>18</v>
      </c>
    </row>
    <row r="2" spans="1:18" ht="24.95" customHeight="1" x14ac:dyDescent="0.2">
      <c r="B2" s="47"/>
      <c r="C2" s="47"/>
      <c r="D2" s="47"/>
      <c r="E2" s="1" t="s">
        <v>10</v>
      </c>
      <c r="F2" s="47"/>
      <c r="G2" s="47"/>
      <c r="H2" s="48"/>
      <c r="I2" s="48"/>
      <c r="O2">
        <f>0+O8+O21+O31+O35+O39+O70+O80</f>
        <v>0</v>
      </c>
      <c r="P2" t="s">
        <v>18</v>
      </c>
    </row>
    <row r="3" spans="1:18" ht="15" customHeight="1" x14ac:dyDescent="0.25">
      <c r="A3" t="s">
        <v>9</v>
      </c>
      <c r="B3" s="5" t="s">
        <v>11</v>
      </c>
      <c r="C3" s="56"/>
      <c r="D3" s="57"/>
      <c r="E3" s="6" t="s">
        <v>12</v>
      </c>
      <c r="F3" s="47"/>
      <c r="G3" s="4"/>
      <c r="H3" s="44" t="s">
        <v>192</v>
      </c>
      <c r="I3" s="45">
        <f>0+I8+I21+I31+I35+I39+I70+I80</f>
        <v>0</v>
      </c>
      <c r="O3" t="s">
        <v>15</v>
      </c>
      <c r="P3" t="s">
        <v>18</v>
      </c>
    </row>
    <row r="4" spans="1:18" ht="15" customHeight="1" x14ac:dyDescent="0.25">
      <c r="A4" t="s">
        <v>13</v>
      </c>
      <c r="B4" s="7" t="s">
        <v>14</v>
      </c>
      <c r="C4" s="58"/>
      <c r="D4" s="59"/>
      <c r="E4" s="8" t="s">
        <v>193</v>
      </c>
      <c r="F4" s="48"/>
      <c r="G4" s="48"/>
      <c r="H4" s="9"/>
      <c r="I4" s="9"/>
      <c r="O4" t="s">
        <v>16</v>
      </c>
      <c r="P4" t="s">
        <v>18</v>
      </c>
    </row>
    <row r="5" spans="1:18" ht="12.75" customHeight="1" x14ac:dyDescent="0.2">
      <c r="A5" s="55" t="s">
        <v>21</v>
      </c>
      <c r="B5" s="55" t="s">
        <v>23</v>
      </c>
      <c r="C5" s="55" t="s">
        <v>25</v>
      </c>
      <c r="D5" s="55" t="s">
        <v>26</v>
      </c>
      <c r="E5" s="55" t="s">
        <v>28</v>
      </c>
      <c r="F5" s="55" t="s">
        <v>30</v>
      </c>
      <c r="G5" s="55" t="s">
        <v>32</v>
      </c>
      <c r="H5" s="55" t="s">
        <v>34</v>
      </c>
      <c r="I5" s="55"/>
      <c r="O5" t="s">
        <v>17</v>
      </c>
      <c r="P5" t="s">
        <v>18</v>
      </c>
    </row>
    <row r="6" spans="1:18" ht="12.75" customHeight="1" x14ac:dyDescent="0.2">
      <c r="A6" s="55"/>
      <c r="B6" s="55"/>
      <c r="C6" s="55"/>
      <c r="D6" s="55"/>
      <c r="E6" s="55"/>
      <c r="F6" s="55"/>
      <c r="G6" s="55"/>
      <c r="H6" s="46" t="s">
        <v>35</v>
      </c>
      <c r="I6" s="46" t="s">
        <v>37</v>
      </c>
    </row>
    <row r="7" spans="1:18" ht="12.75" customHeight="1" x14ac:dyDescent="0.2">
      <c r="A7" s="46" t="s">
        <v>22</v>
      </c>
      <c r="B7" s="46" t="s">
        <v>24</v>
      </c>
      <c r="C7" s="46" t="s">
        <v>18</v>
      </c>
      <c r="D7" s="46" t="s">
        <v>27</v>
      </c>
      <c r="E7" s="46" t="s">
        <v>29</v>
      </c>
      <c r="F7" s="46" t="s">
        <v>31</v>
      </c>
      <c r="G7" s="46" t="s">
        <v>33</v>
      </c>
      <c r="H7" s="46" t="s">
        <v>36</v>
      </c>
      <c r="I7" s="46" t="s">
        <v>38</v>
      </c>
    </row>
    <row r="8" spans="1:18" ht="12.75" customHeight="1" x14ac:dyDescent="0.2">
      <c r="A8" s="9" t="s">
        <v>39</v>
      </c>
      <c r="B8" s="9"/>
      <c r="C8" s="13" t="s">
        <v>24</v>
      </c>
      <c r="D8" s="9"/>
      <c r="E8" s="14" t="s">
        <v>56</v>
      </c>
      <c r="F8" s="9"/>
      <c r="G8" s="9"/>
      <c r="H8" s="9"/>
      <c r="I8" s="15">
        <f>0+Q8</f>
        <v>0</v>
      </c>
      <c r="O8">
        <f>0+R8</f>
        <v>0</v>
      </c>
      <c r="Q8">
        <f>0+I9+I12+I15+I18</f>
        <v>0</v>
      </c>
      <c r="R8">
        <f>0+O9+O12+O15+O18</f>
        <v>0</v>
      </c>
    </row>
    <row r="9" spans="1:18" x14ac:dyDescent="0.2">
      <c r="A9" s="12" t="s">
        <v>41</v>
      </c>
      <c r="B9" s="16" t="s">
        <v>24</v>
      </c>
      <c r="C9" s="16" t="s">
        <v>62</v>
      </c>
      <c r="D9" s="12" t="s">
        <v>43</v>
      </c>
      <c r="E9" s="17" t="s">
        <v>63</v>
      </c>
      <c r="F9" s="18" t="s">
        <v>45</v>
      </c>
      <c r="G9" s="19">
        <v>131.28</v>
      </c>
      <c r="H9" s="19"/>
      <c r="I9" s="19">
        <f>ROUND(ROUND(H9,2)*ROUND(G9,2),2)</f>
        <v>0</v>
      </c>
      <c r="O9">
        <f>(I9*21)/100</f>
        <v>0</v>
      </c>
      <c r="P9" t="s">
        <v>18</v>
      </c>
    </row>
    <row r="10" spans="1:18" ht="140.25" x14ac:dyDescent="0.2">
      <c r="A10" s="20" t="s">
        <v>46</v>
      </c>
      <c r="E10" s="21" t="s">
        <v>266</v>
      </c>
    </row>
    <row r="11" spans="1:18" x14ac:dyDescent="0.2">
      <c r="A11" s="24" t="s">
        <v>48</v>
      </c>
      <c r="E11" s="23" t="s">
        <v>194</v>
      </c>
    </row>
    <row r="12" spans="1:18" x14ac:dyDescent="0.2">
      <c r="A12" s="12" t="s">
        <v>41</v>
      </c>
      <c r="B12" s="16" t="s">
        <v>18</v>
      </c>
      <c r="C12" s="16" t="s">
        <v>78</v>
      </c>
      <c r="D12" s="12" t="s">
        <v>43</v>
      </c>
      <c r="E12" s="17" t="s">
        <v>195</v>
      </c>
      <c r="F12" s="18" t="s">
        <v>45</v>
      </c>
      <c r="G12" s="19">
        <v>5.82</v>
      </c>
      <c r="H12" s="19"/>
      <c r="I12" s="19">
        <f>ROUND(ROUND(H12,2)*ROUND(G12,2),2)</f>
        <v>0</v>
      </c>
      <c r="O12">
        <f>(I12*21)/100</f>
        <v>0</v>
      </c>
      <c r="P12" t="s">
        <v>18</v>
      </c>
    </row>
    <row r="13" spans="1:18" ht="165.75" x14ac:dyDescent="0.2">
      <c r="A13" s="20" t="s">
        <v>46</v>
      </c>
      <c r="E13" s="21" t="s">
        <v>267</v>
      </c>
    </row>
    <row r="14" spans="1:18" x14ac:dyDescent="0.2">
      <c r="A14" s="24" t="s">
        <v>48</v>
      </c>
      <c r="E14" s="23" t="s">
        <v>196</v>
      </c>
    </row>
    <row r="15" spans="1:18" x14ac:dyDescent="0.2">
      <c r="A15" s="12" t="s">
        <v>41</v>
      </c>
      <c r="B15" s="16" t="s">
        <v>27</v>
      </c>
      <c r="C15" s="16" t="s">
        <v>82</v>
      </c>
      <c r="D15" s="12" t="s">
        <v>43</v>
      </c>
      <c r="E15" s="17" t="s">
        <v>83</v>
      </c>
      <c r="F15" s="18" t="s">
        <v>45</v>
      </c>
      <c r="G15" s="19">
        <v>279.74</v>
      </c>
      <c r="H15" s="19"/>
      <c r="I15" s="19">
        <f>ROUND(ROUND(H15,2)*ROUND(G15,2),2)</f>
        <v>0</v>
      </c>
      <c r="O15">
        <f>(I15*21)/100</f>
        <v>0</v>
      </c>
      <c r="P15" t="s">
        <v>18</v>
      </c>
    </row>
    <row r="16" spans="1:18" x14ac:dyDescent="0.2">
      <c r="A16" s="20" t="s">
        <v>46</v>
      </c>
      <c r="E16" s="21" t="s">
        <v>268</v>
      </c>
    </row>
    <row r="17" spans="1:18" ht="51" x14ac:dyDescent="0.2">
      <c r="A17" s="24" t="s">
        <v>48</v>
      </c>
      <c r="E17" s="23" t="s">
        <v>197</v>
      </c>
    </row>
    <row r="18" spans="1:18" x14ac:dyDescent="0.2">
      <c r="A18" s="12" t="s">
        <v>41</v>
      </c>
      <c r="B18" s="16" t="s">
        <v>29</v>
      </c>
      <c r="C18" s="16" t="s">
        <v>90</v>
      </c>
      <c r="D18" s="12" t="s">
        <v>43</v>
      </c>
      <c r="E18" s="17" t="s">
        <v>91</v>
      </c>
      <c r="F18" s="18" t="s">
        <v>92</v>
      </c>
      <c r="G18" s="19">
        <v>467</v>
      </c>
      <c r="H18" s="19"/>
      <c r="I18" s="19">
        <f>ROUND(ROUND(H18,2)*ROUND(G18,2),2)</f>
        <v>0</v>
      </c>
      <c r="O18">
        <f>(I18*21)/100</f>
        <v>0</v>
      </c>
      <c r="P18" t="s">
        <v>18</v>
      </c>
    </row>
    <row r="19" spans="1:18" x14ac:dyDescent="0.2">
      <c r="A19" s="20" t="s">
        <v>46</v>
      </c>
      <c r="E19" s="21" t="s">
        <v>269</v>
      </c>
    </row>
    <row r="20" spans="1:18" x14ac:dyDescent="0.2">
      <c r="A20" s="22" t="s">
        <v>48</v>
      </c>
      <c r="E20" s="23" t="s">
        <v>198</v>
      </c>
    </row>
    <row r="21" spans="1:18" ht="12.75" customHeight="1" x14ac:dyDescent="0.2">
      <c r="A21" s="48" t="s">
        <v>39</v>
      </c>
      <c r="B21" s="48"/>
      <c r="C21" s="25" t="s">
        <v>18</v>
      </c>
      <c r="D21" s="48"/>
      <c r="E21" s="14" t="s">
        <v>94</v>
      </c>
      <c r="F21" s="48"/>
      <c r="G21" s="48"/>
      <c r="H21" s="48"/>
      <c r="I21" s="26">
        <f>0+Q21</f>
        <v>0</v>
      </c>
      <c r="O21">
        <f>0+R21</f>
        <v>0</v>
      </c>
      <c r="Q21">
        <f>0+I22+I25+I28</f>
        <v>0</v>
      </c>
      <c r="R21">
        <f>0+O22+O25+O28</f>
        <v>0</v>
      </c>
    </row>
    <row r="22" spans="1:18" x14ac:dyDescent="0.2">
      <c r="A22" s="12" t="s">
        <v>41</v>
      </c>
      <c r="B22" s="16" t="s">
        <v>31</v>
      </c>
      <c r="C22" s="16" t="s">
        <v>199</v>
      </c>
      <c r="D22" s="12" t="s">
        <v>43</v>
      </c>
      <c r="E22" s="17" t="s">
        <v>200</v>
      </c>
      <c r="F22" s="18" t="s">
        <v>92</v>
      </c>
      <c r="G22" s="19">
        <v>459.1</v>
      </c>
      <c r="H22" s="19"/>
      <c r="I22" s="19">
        <f>ROUND(ROUND(H22,2)*ROUND(G22,2),2)</f>
        <v>0</v>
      </c>
      <c r="O22">
        <f>(I22*21)/100</f>
        <v>0</v>
      </c>
      <c r="P22" t="s">
        <v>18</v>
      </c>
    </row>
    <row r="23" spans="1:18" ht="102" x14ac:dyDescent="0.2">
      <c r="A23" s="20" t="s">
        <v>46</v>
      </c>
      <c r="E23" s="21" t="s">
        <v>270</v>
      </c>
    </row>
    <row r="24" spans="1:18" x14ac:dyDescent="0.2">
      <c r="A24" s="24" t="s">
        <v>48</v>
      </c>
      <c r="E24" s="23" t="s">
        <v>201</v>
      </c>
    </row>
    <row r="25" spans="1:18" x14ac:dyDescent="0.2">
      <c r="A25" s="12" t="s">
        <v>41</v>
      </c>
      <c r="B25" s="16" t="s">
        <v>33</v>
      </c>
      <c r="C25" s="16" t="s">
        <v>202</v>
      </c>
      <c r="D25" s="12" t="s">
        <v>43</v>
      </c>
      <c r="E25" s="17" t="s">
        <v>203</v>
      </c>
      <c r="F25" s="18" t="s">
        <v>45</v>
      </c>
      <c r="G25" s="19">
        <v>33.909999999999997</v>
      </c>
      <c r="H25" s="19"/>
      <c r="I25" s="19">
        <f>ROUND(ROUND(H25,2)*ROUND(G25,2),2)</f>
        <v>0</v>
      </c>
      <c r="O25">
        <f>(I25*21)/100</f>
        <v>0</v>
      </c>
      <c r="P25" t="s">
        <v>18</v>
      </c>
    </row>
    <row r="26" spans="1:18" ht="102" x14ac:dyDescent="0.2">
      <c r="A26" s="20" t="s">
        <v>46</v>
      </c>
      <c r="E26" s="21" t="s">
        <v>271</v>
      </c>
    </row>
    <row r="27" spans="1:18" ht="38.25" x14ac:dyDescent="0.2">
      <c r="A27" s="24" t="s">
        <v>48</v>
      </c>
      <c r="E27" s="23" t="s">
        <v>204</v>
      </c>
    </row>
    <row r="28" spans="1:18" x14ac:dyDescent="0.2">
      <c r="A28" s="12" t="s">
        <v>41</v>
      </c>
      <c r="B28" s="16" t="s">
        <v>65</v>
      </c>
      <c r="C28" s="16" t="s">
        <v>205</v>
      </c>
      <c r="D28" s="12" t="s">
        <v>43</v>
      </c>
      <c r="E28" s="17" t="s">
        <v>206</v>
      </c>
      <c r="F28" s="18" t="s">
        <v>207</v>
      </c>
      <c r="G28" s="19">
        <v>1.33</v>
      </c>
      <c r="H28" s="19"/>
      <c r="I28" s="19">
        <f>ROUND(ROUND(H28,2)*ROUND(G28,2),2)</f>
        <v>0</v>
      </c>
      <c r="O28">
        <f>(I28*21)/100</f>
        <v>0</v>
      </c>
      <c r="P28" t="s">
        <v>18</v>
      </c>
    </row>
    <row r="29" spans="1:18" ht="191.25" x14ac:dyDescent="0.2">
      <c r="A29" s="20" t="s">
        <v>46</v>
      </c>
      <c r="E29" s="21" t="s">
        <v>272</v>
      </c>
    </row>
    <row r="30" spans="1:18" ht="38.25" x14ac:dyDescent="0.2">
      <c r="A30" s="22" t="s">
        <v>48</v>
      </c>
      <c r="E30" s="23" t="s">
        <v>208</v>
      </c>
    </row>
    <row r="31" spans="1:18" ht="12.75" customHeight="1" x14ac:dyDescent="0.2">
      <c r="A31" s="48" t="s">
        <v>39</v>
      </c>
      <c r="B31" s="48"/>
      <c r="C31" s="25" t="s">
        <v>27</v>
      </c>
      <c r="D31" s="48"/>
      <c r="E31" s="14" t="s">
        <v>209</v>
      </c>
      <c r="F31" s="48"/>
      <c r="G31" s="48"/>
      <c r="H31" s="48"/>
      <c r="I31" s="26">
        <f>0+Q31</f>
        <v>0</v>
      </c>
      <c r="O31">
        <f>0+R31</f>
        <v>0</v>
      </c>
      <c r="Q31">
        <f>0+I32</f>
        <v>0</v>
      </c>
      <c r="R31">
        <f>0+O32</f>
        <v>0</v>
      </c>
    </row>
    <row r="32" spans="1:18" x14ac:dyDescent="0.2">
      <c r="A32" s="12" t="s">
        <v>41</v>
      </c>
      <c r="B32" s="16" t="s">
        <v>68</v>
      </c>
      <c r="C32" s="16" t="s">
        <v>210</v>
      </c>
      <c r="D32" s="12" t="s">
        <v>43</v>
      </c>
      <c r="E32" s="17" t="s">
        <v>211</v>
      </c>
      <c r="F32" s="18" t="s">
        <v>207</v>
      </c>
      <c r="G32" s="19">
        <v>5.33</v>
      </c>
      <c r="H32" s="19"/>
      <c r="I32" s="19">
        <f>ROUND(ROUND(H32,2)*ROUND(G32,2),2)</f>
        <v>0</v>
      </c>
      <c r="O32">
        <f>(I32*21)/100</f>
        <v>0</v>
      </c>
      <c r="P32" t="s">
        <v>18</v>
      </c>
    </row>
    <row r="33" spans="1:18" ht="293.25" x14ac:dyDescent="0.2">
      <c r="A33" s="20" t="s">
        <v>46</v>
      </c>
      <c r="E33" s="21" t="s">
        <v>273</v>
      </c>
    </row>
    <row r="34" spans="1:18" x14ac:dyDescent="0.2">
      <c r="A34" s="22" t="s">
        <v>48</v>
      </c>
      <c r="E34" s="23" t="s">
        <v>212</v>
      </c>
    </row>
    <row r="35" spans="1:18" ht="12.75" customHeight="1" x14ac:dyDescent="0.2">
      <c r="A35" s="48" t="s">
        <v>39</v>
      </c>
      <c r="B35" s="48"/>
      <c r="C35" s="25" t="s">
        <v>29</v>
      </c>
      <c r="D35" s="48"/>
      <c r="E35" s="14" t="s">
        <v>213</v>
      </c>
      <c r="F35" s="48"/>
      <c r="G35" s="48"/>
      <c r="H35" s="48"/>
      <c r="I35" s="26">
        <f>0+Q35</f>
        <v>0</v>
      </c>
      <c r="O35">
        <f>0+R35</f>
        <v>0</v>
      </c>
      <c r="Q35">
        <f>0+I36</f>
        <v>0</v>
      </c>
      <c r="R35">
        <f>0+O36</f>
        <v>0</v>
      </c>
    </row>
    <row r="36" spans="1:18" x14ac:dyDescent="0.2">
      <c r="A36" s="12" t="s">
        <v>41</v>
      </c>
      <c r="B36" s="16" t="s">
        <v>36</v>
      </c>
      <c r="C36" s="16" t="s">
        <v>214</v>
      </c>
      <c r="D36" s="12" t="s">
        <v>43</v>
      </c>
      <c r="E36" s="17" t="s">
        <v>215</v>
      </c>
      <c r="F36" s="18" t="s">
        <v>45</v>
      </c>
      <c r="G36" s="19">
        <v>2.2400000000000002</v>
      </c>
      <c r="H36" s="19"/>
      <c r="I36" s="19">
        <f>ROUND(ROUND(H36,2)*ROUND(G36,2),2)</f>
        <v>0</v>
      </c>
      <c r="O36">
        <f>(I36*21)/100</f>
        <v>0</v>
      </c>
      <c r="P36" t="s">
        <v>18</v>
      </c>
    </row>
    <row r="37" spans="1:18" ht="51" x14ac:dyDescent="0.2">
      <c r="A37" s="20" t="s">
        <v>46</v>
      </c>
      <c r="E37" s="21" t="s">
        <v>274</v>
      </c>
    </row>
    <row r="38" spans="1:18" x14ac:dyDescent="0.2">
      <c r="A38" s="22" t="s">
        <v>48</v>
      </c>
      <c r="E38" s="23" t="s">
        <v>216</v>
      </c>
    </row>
    <row r="39" spans="1:18" ht="12.75" customHeight="1" x14ac:dyDescent="0.2">
      <c r="A39" s="48" t="s">
        <v>39</v>
      </c>
      <c r="B39" s="48"/>
      <c r="C39" s="25" t="s">
        <v>31</v>
      </c>
      <c r="D39" s="48"/>
      <c r="E39" s="14" t="s">
        <v>111</v>
      </c>
      <c r="F39" s="48"/>
      <c r="G39" s="48"/>
      <c r="H39" s="48"/>
      <c r="I39" s="26">
        <f>0+Q39</f>
        <v>0</v>
      </c>
      <c r="O39">
        <f>0+R39</f>
        <v>0</v>
      </c>
      <c r="Q39">
        <f>0+I40+I43+I46+I49+I52+I55+I58+I61+I64+I67</f>
        <v>0</v>
      </c>
      <c r="R39">
        <f>0+O40+O43+O46+O49+O52+O55+O58+O61+O64+O67</f>
        <v>0</v>
      </c>
    </row>
    <row r="40" spans="1:18" ht="25.5" x14ac:dyDescent="0.2">
      <c r="A40" s="12" t="s">
        <v>41</v>
      </c>
      <c r="B40" s="16" t="s">
        <v>38</v>
      </c>
      <c r="C40" s="16" t="s">
        <v>113</v>
      </c>
      <c r="D40" s="12" t="s">
        <v>43</v>
      </c>
      <c r="E40" s="17" t="s">
        <v>114</v>
      </c>
      <c r="F40" s="18" t="s">
        <v>92</v>
      </c>
      <c r="G40" s="19">
        <v>341.6</v>
      </c>
      <c r="H40" s="19"/>
      <c r="I40" s="19">
        <f>ROUND(ROUND(H40,2)*ROUND(G40,2),2)</f>
        <v>0</v>
      </c>
      <c r="O40">
        <f>(I40*21)/100</f>
        <v>0</v>
      </c>
      <c r="P40" t="s">
        <v>18</v>
      </c>
    </row>
    <row r="41" spans="1:18" ht="51" x14ac:dyDescent="0.2">
      <c r="A41" s="20" t="s">
        <v>46</v>
      </c>
      <c r="E41" s="21" t="s">
        <v>275</v>
      </c>
    </row>
    <row r="42" spans="1:18" x14ac:dyDescent="0.2">
      <c r="A42" s="24" t="s">
        <v>48</v>
      </c>
      <c r="E42" s="23" t="s">
        <v>217</v>
      </c>
    </row>
    <row r="43" spans="1:18" x14ac:dyDescent="0.2">
      <c r="A43" s="12" t="s">
        <v>41</v>
      </c>
      <c r="B43" s="16" t="s">
        <v>77</v>
      </c>
      <c r="C43" s="16" t="s">
        <v>117</v>
      </c>
      <c r="D43" s="12" t="s">
        <v>43</v>
      </c>
      <c r="E43" s="17" t="s">
        <v>118</v>
      </c>
      <c r="F43" s="18" t="s">
        <v>45</v>
      </c>
      <c r="G43" s="19">
        <v>114.78</v>
      </c>
      <c r="H43" s="19"/>
      <c r="I43" s="19">
        <f>ROUND(ROUND(H43,2)*ROUND(G43,2),2)</f>
        <v>0</v>
      </c>
      <c r="O43">
        <f>(I43*21)/100</f>
        <v>0</v>
      </c>
      <c r="P43" t="s">
        <v>18</v>
      </c>
    </row>
    <row r="44" spans="1:18" ht="63.75" x14ac:dyDescent="0.2">
      <c r="A44" s="20" t="s">
        <v>46</v>
      </c>
      <c r="E44" s="21" t="s">
        <v>276</v>
      </c>
    </row>
    <row r="45" spans="1:18" ht="38.25" x14ac:dyDescent="0.2">
      <c r="A45" s="24" t="s">
        <v>48</v>
      </c>
      <c r="E45" s="23" t="s">
        <v>218</v>
      </c>
    </row>
    <row r="46" spans="1:18" x14ac:dyDescent="0.2">
      <c r="A46" s="12" t="s">
        <v>41</v>
      </c>
      <c r="B46" s="16" t="s">
        <v>81</v>
      </c>
      <c r="C46" s="16" t="s">
        <v>121</v>
      </c>
      <c r="D46" s="12" t="s">
        <v>43</v>
      </c>
      <c r="E46" s="17" t="s">
        <v>122</v>
      </c>
      <c r="F46" s="18" t="s">
        <v>92</v>
      </c>
      <c r="G46" s="19">
        <v>341.6</v>
      </c>
      <c r="H46" s="19"/>
      <c r="I46" s="19">
        <f>ROUND(ROUND(H46,2)*ROUND(G46,2),2)</f>
        <v>0</v>
      </c>
      <c r="O46">
        <f>(I46*21)/100</f>
        <v>0</v>
      </c>
      <c r="P46" t="s">
        <v>18</v>
      </c>
    </row>
    <row r="47" spans="1:18" ht="51" x14ac:dyDescent="0.2">
      <c r="A47" s="20" t="s">
        <v>46</v>
      </c>
      <c r="E47" s="21" t="s">
        <v>277</v>
      </c>
    </row>
    <row r="48" spans="1:18" x14ac:dyDescent="0.2">
      <c r="A48" s="24" t="s">
        <v>48</v>
      </c>
      <c r="E48" s="23" t="s">
        <v>43</v>
      </c>
    </row>
    <row r="49" spans="1:16" x14ac:dyDescent="0.2">
      <c r="A49" s="12" t="s">
        <v>41</v>
      </c>
      <c r="B49" s="16" t="s">
        <v>85</v>
      </c>
      <c r="C49" s="16" t="s">
        <v>124</v>
      </c>
      <c r="D49" s="12" t="s">
        <v>43</v>
      </c>
      <c r="E49" s="17" t="s">
        <v>125</v>
      </c>
      <c r="F49" s="18" t="s">
        <v>92</v>
      </c>
      <c r="G49" s="19">
        <v>606.29999999999995</v>
      </c>
      <c r="H49" s="19"/>
      <c r="I49" s="19">
        <f>ROUND(ROUND(H49,2)*ROUND(G49,2),2)</f>
        <v>0</v>
      </c>
      <c r="O49">
        <f>(I49*21)/100</f>
        <v>0</v>
      </c>
      <c r="P49" t="s">
        <v>18</v>
      </c>
    </row>
    <row r="50" spans="1:16" ht="63.75" x14ac:dyDescent="0.2">
      <c r="A50" s="20" t="s">
        <v>46</v>
      </c>
      <c r="E50" s="21" t="s">
        <v>278</v>
      </c>
    </row>
    <row r="51" spans="1:16" x14ac:dyDescent="0.2">
      <c r="A51" s="24" t="s">
        <v>48</v>
      </c>
      <c r="E51" s="23" t="s">
        <v>219</v>
      </c>
    </row>
    <row r="52" spans="1:16" x14ac:dyDescent="0.2">
      <c r="A52" s="12" t="s">
        <v>41</v>
      </c>
      <c r="B52" s="16" t="s">
        <v>89</v>
      </c>
      <c r="C52" s="16" t="s">
        <v>128</v>
      </c>
      <c r="D52" s="12" t="s">
        <v>43</v>
      </c>
      <c r="E52" s="17" t="s">
        <v>129</v>
      </c>
      <c r="F52" s="18" t="s">
        <v>92</v>
      </c>
      <c r="G52" s="19">
        <v>303.14999999999998</v>
      </c>
      <c r="H52" s="19"/>
      <c r="I52" s="19">
        <f>ROUND(ROUND(H52,2)*ROUND(G52,2),2)</f>
        <v>0</v>
      </c>
      <c r="O52">
        <f>(I52*21)/100</f>
        <v>0</v>
      </c>
      <c r="P52" t="s">
        <v>18</v>
      </c>
    </row>
    <row r="53" spans="1:16" ht="102" x14ac:dyDescent="0.2">
      <c r="A53" s="20" t="s">
        <v>46</v>
      </c>
      <c r="E53" s="21" t="s">
        <v>279</v>
      </c>
    </row>
    <row r="54" spans="1:16" x14ac:dyDescent="0.2">
      <c r="A54" s="24" t="s">
        <v>48</v>
      </c>
      <c r="E54" s="23" t="s">
        <v>43</v>
      </c>
    </row>
    <row r="55" spans="1:16" ht="25.5" x14ac:dyDescent="0.2">
      <c r="A55" s="12" t="s">
        <v>41</v>
      </c>
      <c r="B55" s="16" t="s">
        <v>95</v>
      </c>
      <c r="C55" s="16" t="s">
        <v>131</v>
      </c>
      <c r="D55" s="12" t="s">
        <v>43</v>
      </c>
      <c r="E55" s="17" t="s">
        <v>132</v>
      </c>
      <c r="F55" s="18" t="s">
        <v>92</v>
      </c>
      <c r="G55" s="19">
        <v>303.14999999999998</v>
      </c>
      <c r="H55" s="19"/>
      <c r="I55" s="19">
        <f>ROUND(ROUND(H55,2)*ROUND(G55,2),2)</f>
        <v>0</v>
      </c>
      <c r="O55">
        <f>(I55*21)/100</f>
        <v>0</v>
      </c>
      <c r="P55" t="s">
        <v>18</v>
      </c>
    </row>
    <row r="56" spans="1:16" ht="102" x14ac:dyDescent="0.2">
      <c r="A56" s="20" t="s">
        <v>46</v>
      </c>
      <c r="E56" s="21" t="s">
        <v>280</v>
      </c>
    </row>
    <row r="57" spans="1:16" x14ac:dyDescent="0.2">
      <c r="A57" s="24" t="s">
        <v>48</v>
      </c>
      <c r="E57" s="23" t="s">
        <v>43</v>
      </c>
    </row>
    <row r="58" spans="1:16" x14ac:dyDescent="0.2">
      <c r="A58" s="12" t="s">
        <v>41</v>
      </c>
      <c r="B58" s="16" t="s">
        <v>99</v>
      </c>
      <c r="C58" s="16" t="s">
        <v>134</v>
      </c>
      <c r="D58" s="12" t="s">
        <v>43</v>
      </c>
      <c r="E58" s="17" t="s">
        <v>135</v>
      </c>
      <c r="F58" s="18" t="s">
        <v>92</v>
      </c>
      <c r="G58" s="19">
        <v>303.14999999999998</v>
      </c>
      <c r="H58" s="19"/>
      <c r="I58" s="19">
        <f>ROUND(ROUND(H58,2)*ROUND(G58,2),2)</f>
        <v>0</v>
      </c>
      <c r="O58">
        <f>(I58*21)/100</f>
        <v>0</v>
      </c>
      <c r="P58" t="s">
        <v>18</v>
      </c>
    </row>
    <row r="59" spans="1:16" ht="89.25" x14ac:dyDescent="0.2">
      <c r="A59" s="20" t="s">
        <v>46</v>
      </c>
      <c r="E59" s="21" t="s">
        <v>281</v>
      </c>
    </row>
    <row r="60" spans="1:16" x14ac:dyDescent="0.2">
      <c r="A60" s="24" t="s">
        <v>48</v>
      </c>
      <c r="E60" s="23" t="s">
        <v>220</v>
      </c>
    </row>
    <row r="61" spans="1:16" x14ac:dyDescent="0.2">
      <c r="A61" s="12" t="s">
        <v>41</v>
      </c>
      <c r="B61" s="16" t="s">
        <v>103</v>
      </c>
      <c r="C61" s="16" t="s">
        <v>138</v>
      </c>
      <c r="D61" s="12" t="s">
        <v>43</v>
      </c>
      <c r="E61" s="17" t="s">
        <v>139</v>
      </c>
      <c r="F61" s="18" t="s">
        <v>92</v>
      </c>
      <c r="G61" s="19">
        <v>341.6</v>
      </c>
      <c r="H61" s="19"/>
      <c r="I61" s="19">
        <f>ROUND(ROUND(H61,2)*ROUND(G61,2),2)</f>
        <v>0</v>
      </c>
      <c r="O61">
        <f>(I61*21)/100</f>
        <v>0</v>
      </c>
      <c r="P61" t="s">
        <v>18</v>
      </c>
    </row>
    <row r="62" spans="1:16" ht="51" x14ac:dyDescent="0.2">
      <c r="A62" s="20" t="s">
        <v>46</v>
      </c>
      <c r="E62" s="21" t="s">
        <v>282</v>
      </c>
    </row>
    <row r="63" spans="1:16" x14ac:dyDescent="0.2">
      <c r="A63" s="24" t="s">
        <v>48</v>
      </c>
      <c r="E63" s="23" t="s">
        <v>43</v>
      </c>
    </row>
    <row r="64" spans="1:16" x14ac:dyDescent="0.2">
      <c r="A64" s="12" t="s">
        <v>41</v>
      </c>
      <c r="B64" s="16" t="s">
        <v>107</v>
      </c>
      <c r="C64" s="16" t="s">
        <v>221</v>
      </c>
      <c r="D64" s="12" t="s">
        <v>43</v>
      </c>
      <c r="E64" s="17" t="s">
        <v>222</v>
      </c>
      <c r="F64" s="18" t="s">
        <v>92</v>
      </c>
      <c r="G64" s="19">
        <v>117.5</v>
      </c>
      <c r="H64" s="19"/>
      <c r="I64" s="19">
        <f>ROUND(ROUND(H64,2)*ROUND(G64,2),2)</f>
        <v>0</v>
      </c>
      <c r="O64">
        <f>(I64*21)/100</f>
        <v>0</v>
      </c>
      <c r="P64" t="s">
        <v>18</v>
      </c>
    </row>
    <row r="65" spans="1:18" ht="102" x14ac:dyDescent="0.2">
      <c r="A65" s="20" t="s">
        <v>46</v>
      </c>
      <c r="E65" s="21" t="s">
        <v>223</v>
      </c>
    </row>
    <row r="66" spans="1:18" x14ac:dyDescent="0.2">
      <c r="A66" s="24" t="s">
        <v>48</v>
      </c>
      <c r="E66" s="23" t="s">
        <v>224</v>
      </c>
    </row>
    <row r="67" spans="1:18" x14ac:dyDescent="0.2">
      <c r="A67" s="12" t="s">
        <v>41</v>
      </c>
      <c r="B67" s="16" t="s">
        <v>112</v>
      </c>
      <c r="C67" s="16" t="s">
        <v>146</v>
      </c>
      <c r="D67" s="12" t="s">
        <v>43</v>
      </c>
      <c r="E67" s="17" t="s">
        <v>147</v>
      </c>
      <c r="F67" s="18" t="s">
        <v>73</v>
      </c>
      <c r="G67" s="19">
        <v>228.45</v>
      </c>
      <c r="H67" s="19"/>
      <c r="I67" s="19">
        <f>ROUND(ROUND(H67,2)*ROUND(G67,2),2)</f>
        <v>0</v>
      </c>
      <c r="O67">
        <f>(I67*21)/100</f>
        <v>0</v>
      </c>
      <c r="P67" t="s">
        <v>18</v>
      </c>
    </row>
    <row r="68" spans="1:18" ht="38.25" x14ac:dyDescent="0.2">
      <c r="A68" s="20" t="s">
        <v>46</v>
      </c>
      <c r="E68" s="21" t="s">
        <v>283</v>
      </c>
    </row>
    <row r="69" spans="1:18" ht="38.25" x14ac:dyDescent="0.2">
      <c r="A69" s="22" t="s">
        <v>48</v>
      </c>
      <c r="E69" s="23" t="s">
        <v>225</v>
      </c>
    </row>
    <row r="70" spans="1:18" ht="12.75" customHeight="1" x14ac:dyDescent="0.2">
      <c r="A70" s="48" t="s">
        <v>39</v>
      </c>
      <c r="B70" s="48"/>
      <c r="C70" s="25" t="s">
        <v>68</v>
      </c>
      <c r="D70" s="48"/>
      <c r="E70" s="14" t="s">
        <v>149</v>
      </c>
      <c r="F70" s="48"/>
      <c r="G70" s="48"/>
      <c r="H70" s="48"/>
      <c r="I70" s="26">
        <f>0+Q70</f>
        <v>0</v>
      </c>
      <c r="O70">
        <f>0+R70</f>
        <v>0</v>
      </c>
      <c r="Q70">
        <f>0+I71+I74+I77</f>
        <v>0</v>
      </c>
      <c r="R70">
        <f>0+O71+O74+O77</f>
        <v>0</v>
      </c>
    </row>
    <row r="71" spans="1:18" x14ac:dyDescent="0.2">
      <c r="A71" s="12" t="s">
        <v>41</v>
      </c>
      <c r="B71" s="16" t="s">
        <v>116</v>
      </c>
      <c r="C71" s="16" t="s">
        <v>226</v>
      </c>
      <c r="D71" s="12" t="s">
        <v>43</v>
      </c>
      <c r="E71" s="17" t="s">
        <v>227</v>
      </c>
      <c r="F71" s="18" t="s">
        <v>73</v>
      </c>
      <c r="G71" s="19">
        <v>38.5</v>
      </c>
      <c r="H71" s="19"/>
      <c r="I71" s="19">
        <f>ROUND(ROUND(H71,2)*ROUND(G71,2),2)</f>
        <v>0</v>
      </c>
      <c r="O71">
        <f>(I71*21)/100</f>
        <v>0</v>
      </c>
      <c r="P71" t="s">
        <v>18</v>
      </c>
    </row>
    <row r="72" spans="1:18" ht="25.5" x14ac:dyDescent="0.2">
      <c r="A72" s="20" t="s">
        <v>46</v>
      </c>
      <c r="E72" s="21" t="s">
        <v>228</v>
      </c>
    </row>
    <row r="73" spans="1:18" x14ac:dyDescent="0.2">
      <c r="A73" s="24" t="s">
        <v>48</v>
      </c>
      <c r="E73" s="23" t="s">
        <v>229</v>
      </c>
    </row>
    <row r="74" spans="1:18" x14ac:dyDescent="0.2">
      <c r="A74" s="12" t="s">
        <v>41</v>
      </c>
      <c r="B74" s="16" t="s">
        <v>120</v>
      </c>
      <c r="C74" s="16" t="s">
        <v>230</v>
      </c>
      <c r="D74" s="12" t="s">
        <v>43</v>
      </c>
      <c r="E74" s="17" t="s">
        <v>231</v>
      </c>
      <c r="F74" s="18" t="s">
        <v>73</v>
      </c>
      <c r="G74" s="19">
        <v>82</v>
      </c>
      <c r="H74" s="19"/>
      <c r="I74" s="19">
        <f>ROUND(ROUND(H74,2)*ROUND(G74,2),2)</f>
        <v>0</v>
      </c>
      <c r="O74">
        <f>(I74*21)/100</f>
        <v>0</v>
      </c>
      <c r="P74" t="s">
        <v>18</v>
      </c>
    </row>
    <row r="75" spans="1:18" x14ac:dyDescent="0.2">
      <c r="A75" s="20" t="s">
        <v>46</v>
      </c>
      <c r="E75" s="21" t="s">
        <v>284</v>
      </c>
    </row>
    <row r="76" spans="1:18" x14ac:dyDescent="0.2">
      <c r="A76" s="24" t="s">
        <v>48</v>
      </c>
      <c r="E76" s="23" t="s">
        <v>232</v>
      </c>
    </row>
    <row r="77" spans="1:18" x14ac:dyDescent="0.2">
      <c r="A77" s="12" t="s">
        <v>41</v>
      </c>
      <c r="B77" s="16" t="s">
        <v>123</v>
      </c>
      <c r="C77" s="16" t="s">
        <v>233</v>
      </c>
      <c r="D77" s="12" t="s">
        <v>43</v>
      </c>
      <c r="E77" s="17" t="s">
        <v>234</v>
      </c>
      <c r="F77" s="18" t="s">
        <v>73</v>
      </c>
      <c r="G77" s="19">
        <v>45.5</v>
      </c>
      <c r="H77" s="19"/>
      <c r="I77" s="19">
        <f>ROUND(ROUND(H77,2)*ROUND(G77,2),2)</f>
        <v>0</v>
      </c>
      <c r="O77">
        <f>(I77*21)/100</f>
        <v>0</v>
      </c>
      <c r="P77" t="s">
        <v>18</v>
      </c>
    </row>
    <row r="78" spans="1:18" ht="25.5" x14ac:dyDescent="0.2">
      <c r="A78" s="20" t="s">
        <v>46</v>
      </c>
      <c r="E78" s="21" t="s">
        <v>285</v>
      </c>
    </row>
    <row r="79" spans="1:18" x14ac:dyDescent="0.2">
      <c r="A79" s="22" t="s">
        <v>48</v>
      </c>
      <c r="E79" s="23" t="s">
        <v>43</v>
      </c>
    </row>
    <row r="80" spans="1:18" ht="12.75" customHeight="1" x14ac:dyDescent="0.2">
      <c r="A80" s="48" t="s">
        <v>39</v>
      </c>
      <c r="B80" s="48"/>
      <c r="C80" s="25" t="s">
        <v>36</v>
      </c>
      <c r="D80" s="48"/>
      <c r="E80" s="14" t="s">
        <v>178</v>
      </c>
      <c r="F80" s="48"/>
      <c r="G80" s="48"/>
      <c r="H80" s="48"/>
      <c r="I80" s="26">
        <f>0+Q80</f>
        <v>0</v>
      </c>
      <c r="O80">
        <f>0+R80</f>
        <v>0</v>
      </c>
      <c r="Q80">
        <f>0+I81+I84+I87</f>
        <v>0</v>
      </c>
      <c r="R80">
        <f>0+O81+O84+O87</f>
        <v>0</v>
      </c>
    </row>
    <row r="81" spans="1:16" x14ac:dyDescent="0.2">
      <c r="A81" s="12" t="s">
        <v>41</v>
      </c>
      <c r="B81" s="16" t="s">
        <v>127</v>
      </c>
      <c r="C81" s="16" t="s">
        <v>180</v>
      </c>
      <c r="D81" s="12" t="s">
        <v>43</v>
      </c>
      <c r="E81" s="17" t="s">
        <v>181</v>
      </c>
      <c r="F81" s="18" t="s">
        <v>73</v>
      </c>
      <c r="G81" s="19">
        <v>50.5</v>
      </c>
      <c r="H81" s="19"/>
      <c r="I81" s="19">
        <f>ROUND(ROUND(H81,2)*ROUND(G81,2),2)</f>
        <v>0</v>
      </c>
      <c r="O81">
        <f>(I81*21)/100</f>
        <v>0</v>
      </c>
      <c r="P81" t="s">
        <v>18</v>
      </c>
    </row>
    <row r="82" spans="1:16" ht="25.5" x14ac:dyDescent="0.2">
      <c r="A82" s="20" t="s">
        <v>46</v>
      </c>
      <c r="E82" s="21" t="s">
        <v>182</v>
      </c>
    </row>
    <row r="83" spans="1:16" x14ac:dyDescent="0.2">
      <c r="A83" s="24" t="s">
        <v>48</v>
      </c>
      <c r="E83" s="23" t="s">
        <v>235</v>
      </c>
    </row>
    <row r="84" spans="1:16" x14ac:dyDescent="0.2">
      <c r="A84" s="12" t="s">
        <v>41</v>
      </c>
      <c r="B84" s="16" t="s">
        <v>130</v>
      </c>
      <c r="C84" s="16" t="s">
        <v>185</v>
      </c>
      <c r="D84" s="12" t="s">
        <v>43</v>
      </c>
      <c r="E84" s="17" t="s">
        <v>186</v>
      </c>
      <c r="F84" s="18" t="s">
        <v>73</v>
      </c>
      <c r="G84" s="19">
        <v>196.6</v>
      </c>
      <c r="H84" s="19"/>
      <c r="I84" s="19">
        <f>ROUND(ROUND(H84,2)*ROUND(G84,2),2)</f>
        <v>0</v>
      </c>
      <c r="O84">
        <f>(I84*21)/100</f>
        <v>0</v>
      </c>
      <c r="P84" t="s">
        <v>18</v>
      </c>
    </row>
    <row r="85" spans="1:16" ht="25.5" x14ac:dyDescent="0.2">
      <c r="A85" s="20" t="s">
        <v>46</v>
      </c>
      <c r="E85" s="21" t="s">
        <v>286</v>
      </c>
    </row>
    <row r="86" spans="1:16" x14ac:dyDescent="0.2">
      <c r="A86" s="24" t="s">
        <v>48</v>
      </c>
      <c r="E86" s="23" t="s">
        <v>236</v>
      </c>
    </row>
    <row r="87" spans="1:16" x14ac:dyDescent="0.2">
      <c r="A87" s="12" t="s">
        <v>41</v>
      </c>
      <c r="B87" s="16" t="s">
        <v>133</v>
      </c>
      <c r="C87" s="16" t="s">
        <v>237</v>
      </c>
      <c r="D87" s="12" t="s">
        <v>43</v>
      </c>
      <c r="E87" s="17" t="s">
        <v>238</v>
      </c>
      <c r="F87" s="18" t="s">
        <v>45</v>
      </c>
      <c r="G87" s="19">
        <v>142.63999999999999</v>
      </c>
      <c r="H87" s="19"/>
      <c r="I87" s="19">
        <f>ROUND(ROUND(H87,2)*ROUND(G87,2),2)</f>
        <v>0</v>
      </c>
      <c r="O87">
        <f>(I87*21)/100</f>
        <v>0</v>
      </c>
      <c r="P87" t="s">
        <v>18</v>
      </c>
    </row>
    <row r="88" spans="1:16" ht="63.75" x14ac:dyDescent="0.2">
      <c r="A88" s="20" t="s">
        <v>46</v>
      </c>
      <c r="E88" s="21" t="s">
        <v>287</v>
      </c>
    </row>
    <row r="89" spans="1:16" ht="38.25" x14ac:dyDescent="0.2">
      <c r="A89" s="22" t="s">
        <v>48</v>
      </c>
      <c r="E89" s="23" t="s">
        <v>239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rintOptions horizontalCentered="1" gridLines="1"/>
  <pageMargins left="0.35433070866141736" right="0.19685039370078741" top="0.78740157480314965" bottom="0.59055118110236227" header="0.51181102362204722" footer="0.31496062992125984"/>
  <pageSetup paperSize="9" scale="65" fitToHeight="0" orientation="portrait" horizontalDpi="300" verticalDpi="300" r:id="rId1"/>
  <headerFooter>
    <oddFooter>&amp;C&amp;P</oddFooter>
  </headerFooter>
  <rowBreaks count="2" manualBreakCount="2">
    <brk id="30" max="16383" man="1"/>
    <brk id="5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3"/>
  <sheetViews>
    <sheetView zoomScaleNormal="100" workbookViewId="0">
      <pane ySplit="7" topLeftCell="A8" activePane="bottomLeft" state="frozen"/>
      <selection pane="bottomLeft" activeCell="B1" sqref="B1"/>
    </sheetView>
  </sheetViews>
  <sheetFormatPr defaultColWidth="9.140625" defaultRowHeight="12.75" customHeight="1" x14ac:dyDescent="0.2"/>
  <cols>
    <col min="1" max="1" width="9.140625" hidden="1" customWidth="1"/>
    <col min="2" max="3" width="10.7109375" customWidth="1"/>
    <col min="4" max="4" width="8.28515625" customWidth="1"/>
    <col min="5" max="5" width="70.7109375" customWidth="1"/>
    <col min="6" max="6" width="6.85546875" customWidth="1"/>
    <col min="7" max="8" width="12.5703125" customWidth="1"/>
    <col min="9" max="9" width="19" customWidth="1"/>
    <col min="15" max="18" width="9.140625" hidden="1" customWidth="1"/>
  </cols>
  <sheetData>
    <row r="1" spans="1:18" ht="12.75" customHeight="1" x14ac:dyDescent="0.2">
      <c r="A1" t="s">
        <v>8</v>
      </c>
      <c r="B1" s="47"/>
      <c r="C1" s="47"/>
      <c r="D1" s="47"/>
      <c r="E1" s="47"/>
      <c r="F1" s="47"/>
      <c r="G1" s="47"/>
      <c r="H1" s="47"/>
      <c r="I1" s="47"/>
      <c r="P1" t="s">
        <v>18</v>
      </c>
    </row>
    <row r="2" spans="1:18" ht="24.95" customHeight="1" x14ac:dyDescent="0.2">
      <c r="B2" s="47"/>
      <c r="C2" s="47"/>
      <c r="D2" s="47"/>
      <c r="E2" s="1" t="s">
        <v>10</v>
      </c>
      <c r="F2" s="47"/>
      <c r="G2" s="47"/>
      <c r="H2" s="48"/>
      <c r="I2" s="48"/>
      <c r="O2">
        <f>0+O8+O12+O37+O41+O54+O70</f>
        <v>0</v>
      </c>
      <c r="P2" t="s">
        <v>18</v>
      </c>
    </row>
    <row r="3" spans="1:18" ht="15" customHeight="1" x14ac:dyDescent="0.25">
      <c r="A3" t="s">
        <v>9</v>
      </c>
      <c r="B3" s="5" t="s">
        <v>11</v>
      </c>
      <c r="C3" s="56"/>
      <c r="D3" s="57"/>
      <c r="E3" s="6" t="s">
        <v>12</v>
      </c>
      <c r="F3" s="47"/>
      <c r="G3" s="4"/>
      <c r="H3" s="44" t="s">
        <v>240</v>
      </c>
      <c r="I3" s="45">
        <f>0+I8+I12+I37+I41+I54+I70</f>
        <v>0</v>
      </c>
      <c r="O3" t="s">
        <v>15</v>
      </c>
      <c r="P3" t="s">
        <v>18</v>
      </c>
    </row>
    <row r="4" spans="1:18" ht="15" customHeight="1" x14ac:dyDescent="0.25">
      <c r="A4" t="s">
        <v>13</v>
      </c>
      <c r="B4" s="7" t="s">
        <v>14</v>
      </c>
      <c r="C4" s="58"/>
      <c r="D4" s="59"/>
      <c r="E4" s="8" t="s">
        <v>241</v>
      </c>
      <c r="F4" s="48"/>
      <c r="G4" s="48"/>
      <c r="H4" s="9"/>
      <c r="I4" s="9"/>
      <c r="O4" t="s">
        <v>16</v>
      </c>
      <c r="P4" t="s">
        <v>18</v>
      </c>
    </row>
    <row r="5" spans="1:18" ht="12.75" customHeight="1" x14ac:dyDescent="0.2">
      <c r="A5" s="55" t="s">
        <v>21</v>
      </c>
      <c r="B5" s="55" t="s">
        <v>23</v>
      </c>
      <c r="C5" s="55" t="s">
        <v>25</v>
      </c>
      <c r="D5" s="55" t="s">
        <v>26</v>
      </c>
      <c r="E5" s="55" t="s">
        <v>28</v>
      </c>
      <c r="F5" s="55" t="s">
        <v>30</v>
      </c>
      <c r="G5" s="55" t="s">
        <v>32</v>
      </c>
      <c r="H5" s="55" t="s">
        <v>34</v>
      </c>
      <c r="I5" s="55"/>
      <c r="O5" t="s">
        <v>17</v>
      </c>
      <c r="P5" t="s">
        <v>18</v>
      </c>
    </row>
    <row r="6" spans="1:18" ht="12.75" customHeight="1" x14ac:dyDescent="0.2">
      <c r="A6" s="55"/>
      <c r="B6" s="55"/>
      <c r="C6" s="55"/>
      <c r="D6" s="55"/>
      <c r="E6" s="55"/>
      <c r="F6" s="55"/>
      <c r="G6" s="55"/>
      <c r="H6" s="46" t="s">
        <v>35</v>
      </c>
      <c r="I6" s="46" t="s">
        <v>37</v>
      </c>
    </row>
    <row r="7" spans="1:18" ht="12.75" customHeight="1" x14ac:dyDescent="0.2">
      <c r="A7" s="46" t="s">
        <v>22</v>
      </c>
      <c r="B7" s="46" t="s">
        <v>24</v>
      </c>
      <c r="C7" s="46" t="s">
        <v>18</v>
      </c>
      <c r="D7" s="46" t="s">
        <v>27</v>
      </c>
      <c r="E7" s="46" t="s">
        <v>29</v>
      </c>
      <c r="F7" s="46" t="s">
        <v>31</v>
      </c>
      <c r="G7" s="46" t="s">
        <v>33</v>
      </c>
      <c r="H7" s="46" t="s">
        <v>36</v>
      </c>
      <c r="I7" s="46" t="s">
        <v>38</v>
      </c>
    </row>
    <row r="8" spans="1:18" ht="12.75" customHeight="1" x14ac:dyDescent="0.2">
      <c r="A8" s="9" t="s">
        <v>39</v>
      </c>
      <c r="B8" s="9"/>
      <c r="C8" s="13" t="s">
        <v>22</v>
      </c>
      <c r="D8" s="9"/>
      <c r="E8" s="14" t="s">
        <v>40</v>
      </c>
      <c r="F8" s="9"/>
      <c r="G8" s="9"/>
      <c r="H8" s="9"/>
      <c r="I8" s="15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12" t="s">
        <v>41</v>
      </c>
      <c r="B9" s="16" t="s">
        <v>24</v>
      </c>
      <c r="C9" s="16" t="s">
        <v>49</v>
      </c>
      <c r="D9" s="12" t="s">
        <v>43</v>
      </c>
      <c r="E9" s="17" t="s">
        <v>44</v>
      </c>
      <c r="F9" s="18" t="s">
        <v>45</v>
      </c>
      <c r="G9" s="19">
        <v>7.75</v>
      </c>
      <c r="H9" s="19"/>
      <c r="I9" s="19">
        <f>ROUND(ROUND(H9,2)*ROUND(G9,2),2)</f>
        <v>0</v>
      </c>
      <c r="O9">
        <f>(I9*21)/100</f>
        <v>0</v>
      </c>
      <c r="P9" t="s">
        <v>18</v>
      </c>
    </row>
    <row r="10" spans="1:18" x14ac:dyDescent="0.2">
      <c r="A10" s="20" t="s">
        <v>46</v>
      </c>
      <c r="E10" s="21" t="s">
        <v>242</v>
      </c>
    </row>
    <row r="11" spans="1:18" x14ac:dyDescent="0.2">
      <c r="A11" s="22" t="s">
        <v>48</v>
      </c>
      <c r="E11" s="23" t="s">
        <v>243</v>
      </c>
    </row>
    <row r="12" spans="1:18" ht="12.75" customHeight="1" x14ac:dyDescent="0.2">
      <c r="A12" s="48" t="s">
        <v>39</v>
      </c>
      <c r="B12" s="48"/>
      <c r="C12" s="25" t="s">
        <v>24</v>
      </c>
      <c r="D12" s="48"/>
      <c r="E12" s="14" t="s">
        <v>56</v>
      </c>
      <c r="F12" s="48"/>
      <c r="G12" s="48"/>
      <c r="H12" s="48"/>
      <c r="I12" s="26">
        <f>0+Q12</f>
        <v>0</v>
      </c>
      <c r="O12">
        <f>0+R12</f>
        <v>0</v>
      </c>
      <c r="Q12">
        <f>0+I13+I16+I19+I22+I25+I28+I31+I34</f>
        <v>0</v>
      </c>
      <c r="R12">
        <f>0+O13+O16+O19+O22+O25+O28+O31+O34</f>
        <v>0</v>
      </c>
    </row>
    <row r="13" spans="1:18" x14ac:dyDescent="0.2">
      <c r="A13" s="12" t="s">
        <v>41</v>
      </c>
      <c r="B13" s="16" t="s">
        <v>18</v>
      </c>
      <c r="C13" s="16" t="s">
        <v>62</v>
      </c>
      <c r="D13" s="12" t="s">
        <v>43</v>
      </c>
      <c r="E13" s="17" t="s">
        <v>63</v>
      </c>
      <c r="F13" s="18" t="s">
        <v>45</v>
      </c>
      <c r="G13" s="19">
        <v>148.09</v>
      </c>
      <c r="H13" s="19"/>
      <c r="I13" s="19">
        <f>ROUND(ROUND(H13,2)*ROUND(G13,2),2)</f>
        <v>0</v>
      </c>
      <c r="O13">
        <f>(I13*21)/100</f>
        <v>0</v>
      </c>
      <c r="P13" t="s">
        <v>18</v>
      </c>
    </row>
    <row r="14" spans="1:18" ht="127.5" x14ac:dyDescent="0.2">
      <c r="A14" s="20" t="s">
        <v>46</v>
      </c>
      <c r="E14" s="21" t="s">
        <v>288</v>
      </c>
    </row>
    <row r="15" spans="1:18" ht="63.75" x14ac:dyDescent="0.2">
      <c r="A15" s="24" t="s">
        <v>48</v>
      </c>
      <c r="E15" s="23" t="s">
        <v>244</v>
      </c>
    </row>
    <row r="16" spans="1:18" x14ac:dyDescent="0.2">
      <c r="A16" s="12" t="s">
        <v>41</v>
      </c>
      <c r="B16" s="16" t="s">
        <v>27</v>
      </c>
      <c r="C16" s="16" t="s">
        <v>69</v>
      </c>
      <c r="D16" s="12" t="s">
        <v>43</v>
      </c>
      <c r="E16" s="17" t="s">
        <v>70</v>
      </c>
      <c r="F16" s="18" t="s">
        <v>45</v>
      </c>
      <c r="G16" s="19">
        <v>1098.26</v>
      </c>
      <c r="H16" s="19"/>
      <c r="I16" s="19">
        <f>ROUND(ROUND(H16,2)*ROUND(G16,2),2)</f>
        <v>0</v>
      </c>
      <c r="O16">
        <f>(I16*21)/100</f>
        <v>0</v>
      </c>
      <c r="P16" t="s">
        <v>18</v>
      </c>
    </row>
    <row r="17" spans="1:16" x14ac:dyDescent="0.2">
      <c r="A17" s="20" t="s">
        <v>46</v>
      </c>
      <c r="E17" s="21" t="s">
        <v>289</v>
      </c>
    </row>
    <row r="18" spans="1:16" x14ac:dyDescent="0.2">
      <c r="A18" s="24" t="s">
        <v>48</v>
      </c>
      <c r="E18" s="23" t="s">
        <v>245</v>
      </c>
    </row>
    <row r="19" spans="1:16" x14ac:dyDescent="0.2">
      <c r="A19" s="12" t="s">
        <v>41</v>
      </c>
      <c r="B19" s="16" t="s">
        <v>29</v>
      </c>
      <c r="C19" s="16" t="s">
        <v>71</v>
      </c>
      <c r="D19" s="12" t="s">
        <v>43</v>
      </c>
      <c r="E19" s="17" t="s">
        <v>72</v>
      </c>
      <c r="F19" s="18" t="s">
        <v>73</v>
      </c>
      <c r="G19" s="19">
        <v>45</v>
      </c>
      <c r="H19" s="19"/>
      <c r="I19" s="19">
        <f>ROUND(ROUND(H19,2)*ROUND(G19,2),2)</f>
        <v>0</v>
      </c>
      <c r="O19">
        <f>(I19*21)/100</f>
        <v>0</v>
      </c>
      <c r="P19" t="s">
        <v>18</v>
      </c>
    </row>
    <row r="20" spans="1:16" ht="38.25" x14ac:dyDescent="0.2">
      <c r="A20" s="20" t="s">
        <v>46</v>
      </c>
      <c r="E20" s="21" t="s">
        <v>290</v>
      </c>
    </row>
    <row r="21" spans="1:16" x14ac:dyDescent="0.2">
      <c r="A21" s="24" t="s">
        <v>48</v>
      </c>
      <c r="E21" s="23" t="s">
        <v>43</v>
      </c>
    </row>
    <row r="22" spans="1:16" x14ac:dyDescent="0.2">
      <c r="A22" s="12" t="s">
        <v>41</v>
      </c>
      <c r="B22" s="16" t="s">
        <v>31</v>
      </c>
      <c r="C22" s="16" t="s">
        <v>246</v>
      </c>
      <c r="D22" s="12" t="s">
        <v>43</v>
      </c>
      <c r="E22" s="17" t="s">
        <v>247</v>
      </c>
      <c r="F22" s="18" t="s">
        <v>45</v>
      </c>
      <c r="G22" s="19">
        <v>320</v>
      </c>
      <c r="H22" s="19"/>
      <c r="I22" s="19">
        <f>ROUND(ROUND(H22,2)*ROUND(G22,2),2)</f>
        <v>0</v>
      </c>
      <c r="O22">
        <f>(I22*21)/100</f>
        <v>0</v>
      </c>
      <c r="P22" t="s">
        <v>18</v>
      </c>
    </row>
    <row r="23" spans="1:16" ht="114.75" x14ac:dyDescent="0.2">
      <c r="A23" s="20" t="s">
        <v>46</v>
      </c>
      <c r="E23" s="21" t="s">
        <v>291</v>
      </c>
    </row>
    <row r="24" spans="1:16" x14ac:dyDescent="0.2">
      <c r="A24" s="24" t="s">
        <v>48</v>
      </c>
      <c r="E24" s="23" t="s">
        <v>248</v>
      </c>
    </row>
    <row r="25" spans="1:16" x14ac:dyDescent="0.2">
      <c r="A25" s="12" t="s">
        <v>41</v>
      </c>
      <c r="B25" s="16" t="s">
        <v>33</v>
      </c>
      <c r="C25" s="16" t="s">
        <v>249</v>
      </c>
      <c r="D25" s="12" t="s">
        <v>43</v>
      </c>
      <c r="E25" s="17" t="s">
        <v>247</v>
      </c>
      <c r="F25" s="18" t="s">
        <v>45</v>
      </c>
      <c r="G25" s="19">
        <v>800</v>
      </c>
      <c r="H25" s="19"/>
      <c r="I25" s="19">
        <f>ROUND(ROUND(H25,2)*ROUND(G25,2),2)</f>
        <v>0</v>
      </c>
      <c r="O25">
        <f>(I25*21)/100</f>
        <v>0</v>
      </c>
      <c r="P25" t="s">
        <v>18</v>
      </c>
    </row>
    <row r="26" spans="1:16" ht="114.75" x14ac:dyDescent="0.2">
      <c r="A26" s="20" t="s">
        <v>46</v>
      </c>
      <c r="E26" s="21" t="s">
        <v>292</v>
      </c>
    </row>
    <row r="27" spans="1:16" x14ac:dyDescent="0.2">
      <c r="A27" s="24" t="s">
        <v>48</v>
      </c>
      <c r="E27" s="23" t="s">
        <v>43</v>
      </c>
    </row>
    <row r="28" spans="1:16" x14ac:dyDescent="0.2">
      <c r="A28" s="12" t="s">
        <v>41</v>
      </c>
      <c r="B28" s="16" t="s">
        <v>65</v>
      </c>
      <c r="C28" s="16" t="s">
        <v>82</v>
      </c>
      <c r="D28" s="12" t="s">
        <v>43</v>
      </c>
      <c r="E28" s="17" t="s">
        <v>83</v>
      </c>
      <c r="F28" s="18" t="s">
        <v>45</v>
      </c>
      <c r="G28" s="19">
        <v>148.09</v>
      </c>
      <c r="H28" s="19"/>
      <c r="I28" s="19">
        <f>ROUND(ROUND(H28,2)*ROUND(G28,2),2)</f>
        <v>0</v>
      </c>
      <c r="O28">
        <f>(I28*21)/100</f>
        <v>0</v>
      </c>
      <c r="P28" t="s">
        <v>18</v>
      </c>
    </row>
    <row r="29" spans="1:16" x14ac:dyDescent="0.2">
      <c r="A29" s="20" t="s">
        <v>46</v>
      </c>
      <c r="E29" s="21" t="s">
        <v>268</v>
      </c>
    </row>
    <row r="30" spans="1:16" x14ac:dyDescent="0.2">
      <c r="A30" s="24" t="s">
        <v>48</v>
      </c>
      <c r="E30" s="23" t="s">
        <v>250</v>
      </c>
    </row>
    <row r="31" spans="1:16" x14ac:dyDescent="0.2">
      <c r="A31" s="12" t="s">
        <v>41</v>
      </c>
      <c r="B31" s="16" t="s">
        <v>68</v>
      </c>
      <c r="C31" s="16" t="s">
        <v>86</v>
      </c>
      <c r="D31" s="12" t="s">
        <v>43</v>
      </c>
      <c r="E31" s="17" t="s">
        <v>87</v>
      </c>
      <c r="F31" s="18" t="s">
        <v>45</v>
      </c>
      <c r="G31" s="19">
        <v>53.26</v>
      </c>
      <c r="H31" s="19"/>
      <c r="I31" s="19">
        <f>ROUND(ROUND(H31,2)*ROUND(G31,2),2)</f>
        <v>0</v>
      </c>
      <c r="O31">
        <f>(I31*21)/100</f>
        <v>0</v>
      </c>
      <c r="P31" t="s">
        <v>18</v>
      </c>
    </row>
    <row r="32" spans="1:16" ht="165.75" x14ac:dyDescent="0.2">
      <c r="A32" s="20" t="s">
        <v>46</v>
      </c>
      <c r="E32" s="21" t="s">
        <v>293</v>
      </c>
    </row>
    <row r="33" spans="1:18" x14ac:dyDescent="0.2">
      <c r="A33" s="24" t="s">
        <v>48</v>
      </c>
      <c r="E33" s="23" t="s">
        <v>251</v>
      </c>
    </row>
    <row r="34" spans="1:18" x14ac:dyDescent="0.2">
      <c r="A34" s="12" t="s">
        <v>41</v>
      </c>
      <c r="B34" s="16" t="s">
        <v>36</v>
      </c>
      <c r="C34" s="16" t="s">
        <v>90</v>
      </c>
      <c r="D34" s="12" t="s">
        <v>43</v>
      </c>
      <c r="E34" s="17" t="s">
        <v>91</v>
      </c>
      <c r="F34" s="18" t="s">
        <v>92</v>
      </c>
      <c r="G34" s="19">
        <v>535</v>
      </c>
      <c r="H34" s="19"/>
      <c r="I34" s="19">
        <f>ROUND(ROUND(H34,2)*ROUND(G34,2),2)</f>
        <v>0</v>
      </c>
      <c r="O34">
        <f>(I34*21)/100</f>
        <v>0</v>
      </c>
      <c r="P34" t="s">
        <v>18</v>
      </c>
    </row>
    <row r="35" spans="1:18" x14ac:dyDescent="0.2">
      <c r="A35" s="20" t="s">
        <v>46</v>
      </c>
      <c r="E35" s="21" t="s">
        <v>269</v>
      </c>
    </row>
    <row r="36" spans="1:18" x14ac:dyDescent="0.2">
      <c r="A36" s="22" t="s">
        <v>48</v>
      </c>
      <c r="E36" s="23" t="s">
        <v>252</v>
      </c>
    </row>
    <row r="37" spans="1:18" ht="12.75" customHeight="1" x14ac:dyDescent="0.2">
      <c r="A37" s="48" t="s">
        <v>39</v>
      </c>
      <c r="B37" s="48"/>
      <c r="C37" s="25" t="s">
        <v>18</v>
      </c>
      <c r="D37" s="48"/>
      <c r="E37" s="14" t="s">
        <v>94</v>
      </c>
      <c r="F37" s="48"/>
      <c r="G37" s="48"/>
      <c r="H37" s="48"/>
      <c r="I37" s="26">
        <f>0+Q37</f>
        <v>0</v>
      </c>
      <c r="O37">
        <f>0+R37</f>
        <v>0</v>
      </c>
      <c r="Q37">
        <f>0+I38</f>
        <v>0</v>
      </c>
      <c r="R37">
        <f>0+O38</f>
        <v>0</v>
      </c>
    </row>
    <row r="38" spans="1:18" x14ac:dyDescent="0.2">
      <c r="A38" s="12" t="s">
        <v>41</v>
      </c>
      <c r="B38" s="16" t="s">
        <v>38</v>
      </c>
      <c r="C38" s="16" t="s">
        <v>108</v>
      </c>
      <c r="D38" s="12" t="s">
        <v>43</v>
      </c>
      <c r="E38" s="17" t="s">
        <v>109</v>
      </c>
      <c r="F38" s="18" t="s">
        <v>92</v>
      </c>
      <c r="G38" s="19">
        <v>685</v>
      </c>
      <c r="H38" s="19"/>
      <c r="I38" s="19">
        <f>ROUND(ROUND(H38,2)*ROUND(G38,2),2)</f>
        <v>0</v>
      </c>
      <c r="O38">
        <f>(I38*21)/100</f>
        <v>0</v>
      </c>
      <c r="P38" t="s">
        <v>18</v>
      </c>
    </row>
    <row r="39" spans="1:18" ht="102" x14ac:dyDescent="0.2">
      <c r="A39" s="20" t="s">
        <v>46</v>
      </c>
      <c r="E39" s="21" t="s">
        <v>270</v>
      </c>
    </row>
    <row r="40" spans="1:18" x14ac:dyDescent="0.2">
      <c r="A40" s="22" t="s">
        <v>48</v>
      </c>
      <c r="E40" s="23" t="s">
        <v>253</v>
      </c>
    </row>
    <row r="41" spans="1:18" ht="12.75" customHeight="1" x14ac:dyDescent="0.2">
      <c r="A41" s="48" t="s">
        <v>39</v>
      </c>
      <c r="B41" s="48"/>
      <c r="C41" s="25" t="s">
        <v>31</v>
      </c>
      <c r="D41" s="48"/>
      <c r="E41" s="14" t="s">
        <v>111</v>
      </c>
      <c r="F41" s="48"/>
      <c r="G41" s="48"/>
      <c r="H41" s="48"/>
      <c r="I41" s="26">
        <f>0+Q41</f>
        <v>0</v>
      </c>
      <c r="O41">
        <f>0+R41</f>
        <v>0</v>
      </c>
      <c r="Q41">
        <f>0+I42+I45+I48+I51</f>
        <v>0</v>
      </c>
      <c r="R41">
        <f>0+O42+O45+O48+O51</f>
        <v>0</v>
      </c>
    </row>
    <row r="42" spans="1:18" ht="25.5" x14ac:dyDescent="0.2">
      <c r="A42" s="12" t="s">
        <v>41</v>
      </c>
      <c r="B42" s="16" t="s">
        <v>77</v>
      </c>
      <c r="C42" s="16" t="s">
        <v>113</v>
      </c>
      <c r="D42" s="12" t="s">
        <v>43</v>
      </c>
      <c r="E42" s="17" t="s">
        <v>114</v>
      </c>
      <c r="F42" s="18" t="s">
        <v>92</v>
      </c>
      <c r="G42" s="19">
        <v>446.4</v>
      </c>
      <c r="H42" s="19"/>
      <c r="I42" s="19">
        <f>ROUND(ROUND(H42,2)*ROUND(G42,2),2)</f>
        <v>0</v>
      </c>
      <c r="O42">
        <f>(I42*21)/100</f>
        <v>0</v>
      </c>
      <c r="P42" t="s">
        <v>18</v>
      </c>
    </row>
    <row r="43" spans="1:18" ht="51" x14ac:dyDescent="0.2">
      <c r="A43" s="20" t="s">
        <v>46</v>
      </c>
      <c r="E43" s="21" t="s">
        <v>275</v>
      </c>
    </row>
    <row r="44" spans="1:18" x14ac:dyDescent="0.2">
      <c r="A44" s="24" t="s">
        <v>48</v>
      </c>
      <c r="E44" s="23" t="s">
        <v>254</v>
      </c>
    </row>
    <row r="45" spans="1:18" x14ac:dyDescent="0.2">
      <c r="A45" s="12" t="s">
        <v>41</v>
      </c>
      <c r="B45" s="16" t="s">
        <v>81</v>
      </c>
      <c r="C45" s="16" t="s">
        <v>117</v>
      </c>
      <c r="D45" s="12" t="s">
        <v>43</v>
      </c>
      <c r="E45" s="17" t="s">
        <v>118</v>
      </c>
      <c r="F45" s="18" t="s">
        <v>45</v>
      </c>
      <c r="G45" s="19">
        <v>76.28</v>
      </c>
      <c r="H45" s="19"/>
      <c r="I45" s="19">
        <f>ROUND(ROUND(H45,2)*ROUND(G45,2),2)</f>
        <v>0</v>
      </c>
      <c r="O45">
        <f>(I45*21)/100</f>
        <v>0</v>
      </c>
      <c r="P45" t="s">
        <v>18</v>
      </c>
    </row>
    <row r="46" spans="1:18" ht="63.75" x14ac:dyDescent="0.2">
      <c r="A46" s="20" t="s">
        <v>46</v>
      </c>
      <c r="E46" s="21" t="s">
        <v>294</v>
      </c>
    </row>
    <row r="47" spans="1:18" ht="25.5" x14ac:dyDescent="0.2">
      <c r="A47" s="24" t="s">
        <v>48</v>
      </c>
      <c r="E47" s="23" t="s">
        <v>255</v>
      </c>
    </row>
    <row r="48" spans="1:18" ht="25.5" x14ac:dyDescent="0.2">
      <c r="A48" s="12" t="s">
        <v>41</v>
      </c>
      <c r="B48" s="16" t="s">
        <v>85</v>
      </c>
      <c r="C48" s="16" t="s">
        <v>256</v>
      </c>
      <c r="D48" s="12" t="s">
        <v>43</v>
      </c>
      <c r="E48" s="17" t="s">
        <v>257</v>
      </c>
      <c r="F48" s="18" t="s">
        <v>92</v>
      </c>
      <c r="G48" s="19">
        <v>6.2</v>
      </c>
      <c r="H48" s="19"/>
      <c r="I48" s="19">
        <f>ROUND(ROUND(H48,2)*ROUND(G48,2),2)</f>
        <v>0</v>
      </c>
      <c r="O48">
        <f>(I48*21)/100</f>
        <v>0</v>
      </c>
      <c r="P48" t="s">
        <v>18</v>
      </c>
    </row>
    <row r="49" spans="1:18" ht="25.5" x14ac:dyDescent="0.2">
      <c r="A49" s="20" t="s">
        <v>46</v>
      </c>
      <c r="E49" s="21" t="s">
        <v>258</v>
      </c>
    </row>
    <row r="50" spans="1:18" x14ac:dyDescent="0.2">
      <c r="A50" s="24" t="s">
        <v>48</v>
      </c>
      <c r="E50" s="23" t="s">
        <v>259</v>
      </c>
    </row>
    <row r="51" spans="1:18" x14ac:dyDescent="0.2">
      <c r="A51" s="12" t="s">
        <v>41</v>
      </c>
      <c r="B51" s="16" t="s">
        <v>89</v>
      </c>
      <c r="C51" s="16" t="s">
        <v>141</v>
      </c>
      <c r="D51" s="12" t="s">
        <v>43</v>
      </c>
      <c r="E51" s="17" t="s">
        <v>142</v>
      </c>
      <c r="F51" s="18" t="s">
        <v>92</v>
      </c>
      <c r="G51" s="19">
        <v>416</v>
      </c>
      <c r="H51" s="19"/>
      <c r="I51" s="19">
        <f>ROUND(ROUND(H51,2)*ROUND(G51,2),2)</f>
        <v>0</v>
      </c>
      <c r="O51">
        <f>(I51*21)/100</f>
        <v>0</v>
      </c>
      <c r="P51" t="s">
        <v>18</v>
      </c>
    </row>
    <row r="52" spans="1:18" ht="63.75" x14ac:dyDescent="0.2">
      <c r="A52" s="20" t="s">
        <v>46</v>
      </c>
      <c r="E52" s="21" t="s">
        <v>260</v>
      </c>
    </row>
    <row r="53" spans="1:18" x14ac:dyDescent="0.2">
      <c r="A53" s="22" t="s">
        <v>48</v>
      </c>
      <c r="E53" s="23" t="s">
        <v>261</v>
      </c>
    </row>
    <row r="54" spans="1:18" ht="12.75" customHeight="1" x14ac:dyDescent="0.2">
      <c r="A54" s="48" t="s">
        <v>39</v>
      </c>
      <c r="B54" s="48"/>
      <c r="C54" s="25" t="s">
        <v>68</v>
      </c>
      <c r="D54" s="48"/>
      <c r="E54" s="14" t="s">
        <v>149</v>
      </c>
      <c r="F54" s="48"/>
      <c r="G54" s="48"/>
      <c r="H54" s="48"/>
      <c r="I54" s="26">
        <f>0+Q54</f>
        <v>0</v>
      </c>
      <c r="O54">
        <f>0+R54</f>
        <v>0</v>
      </c>
      <c r="Q54">
        <f>0+I55+I58+I61+I64+I67</f>
        <v>0</v>
      </c>
      <c r="R54">
        <f>0+O55+O58+O61+O64+O67</f>
        <v>0</v>
      </c>
    </row>
    <row r="55" spans="1:18" x14ac:dyDescent="0.2">
      <c r="A55" s="12" t="s">
        <v>41</v>
      </c>
      <c r="B55" s="16" t="s">
        <v>95</v>
      </c>
      <c r="C55" s="16" t="s">
        <v>151</v>
      </c>
      <c r="D55" s="12" t="s">
        <v>43</v>
      </c>
      <c r="E55" s="17" t="s">
        <v>152</v>
      </c>
      <c r="F55" s="18" t="s">
        <v>73</v>
      </c>
      <c r="G55" s="19">
        <v>31</v>
      </c>
      <c r="H55" s="19"/>
      <c r="I55" s="19">
        <f>ROUND(ROUND(H55,2)*ROUND(G55,2),2)</f>
        <v>0</v>
      </c>
      <c r="O55">
        <f>(I55*21)/100</f>
        <v>0</v>
      </c>
      <c r="P55" t="s">
        <v>18</v>
      </c>
    </row>
    <row r="56" spans="1:18" ht="89.25" x14ac:dyDescent="0.2">
      <c r="A56" s="20" t="s">
        <v>46</v>
      </c>
      <c r="E56" s="21" t="s">
        <v>262</v>
      </c>
    </row>
    <row r="57" spans="1:18" x14ac:dyDescent="0.2">
      <c r="A57" s="24" t="s">
        <v>48</v>
      </c>
      <c r="E57" s="23" t="s">
        <v>43</v>
      </c>
    </row>
    <row r="58" spans="1:18" x14ac:dyDescent="0.2">
      <c r="A58" s="12" t="s">
        <v>41</v>
      </c>
      <c r="B58" s="16" t="s">
        <v>99</v>
      </c>
      <c r="C58" s="16" t="s">
        <v>160</v>
      </c>
      <c r="D58" s="12" t="s">
        <v>43</v>
      </c>
      <c r="E58" s="17" t="s">
        <v>161</v>
      </c>
      <c r="F58" s="18" t="s">
        <v>162</v>
      </c>
      <c r="G58" s="19">
        <v>2</v>
      </c>
      <c r="H58" s="19"/>
      <c r="I58" s="19">
        <f>ROUND(ROUND(H58,2)*ROUND(G58,2),2)</f>
        <v>0</v>
      </c>
      <c r="O58">
        <f>(I58*21)/100</f>
        <v>0</v>
      </c>
      <c r="P58" t="s">
        <v>18</v>
      </c>
    </row>
    <row r="59" spans="1:18" ht="102" x14ac:dyDescent="0.2">
      <c r="A59" s="20" t="s">
        <v>46</v>
      </c>
      <c r="E59" s="21" t="s">
        <v>263</v>
      </c>
    </row>
    <row r="60" spans="1:18" x14ac:dyDescent="0.2">
      <c r="A60" s="24" t="s">
        <v>48</v>
      </c>
      <c r="E60" s="23" t="s">
        <v>43</v>
      </c>
    </row>
    <row r="61" spans="1:18" x14ac:dyDescent="0.2">
      <c r="A61" s="12" t="s">
        <v>41</v>
      </c>
      <c r="B61" s="16" t="s">
        <v>103</v>
      </c>
      <c r="C61" s="16" t="s">
        <v>169</v>
      </c>
      <c r="D61" s="12" t="s">
        <v>43</v>
      </c>
      <c r="E61" s="17" t="s">
        <v>170</v>
      </c>
      <c r="F61" s="18" t="s">
        <v>45</v>
      </c>
      <c r="G61" s="19">
        <v>3.88</v>
      </c>
      <c r="H61" s="19"/>
      <c r="I61" s="19">
        <f>ROUND(ROUND(H61,2)*ROUND(G61,2),2)</f>
        <v>0</v>
      </c>
      <c r="O61">
        <f>(I61*21)/100</f>
        <v>0</v>
      </c>
      <c r="P61" t="s">
        <v>18</v>
      </c>
    </row>
    <row r="62" spans="1:18" ht="51" x14ac:dyDescent="0.2">
      <c r="A62" s="20" t="s">
        <v>46</v>
      </c>
      <c r="E62" s="21" t="s">
        <v>295</v>
      </c>
    </row>
    <row r="63" spans="1:18" x14ac:dyDescent="0.2">
      <c r="A63" s="24" t="s">
        <v>48</v>
      </c>
      <c r="E63" s="23" t="s">
        <v>264</v>
      </c>
    </row>
    <row r="64" spans="1:18" x14ac:dyDescent="0.2">
      <c r="A64" s="12" t="s">
        <v>41</v>
      </c>
      <c r="B64" s="16" t="s">
        <v>107</v>
      </c>
      <c r="C64" s="16" t="s">
        <v>173</v>
      </c>
      <c r="D64" s="12" t="s">
        <v>43</v>
      </c>
      <c r="E64" s="17" t="s">
        <v>174</v>
      </c>
      <c r="F64" s="18" t="s">
        <v>73</v>
      </c>
      <c r="G64" s="19">
        <v>31</v>
      </c>
      <c r="H64" s="19"/>
      <c r="I64" s="19">
        <f>ROUND(ROUND(H64,2)*ROUND(G64,2),2)</f>
        <v>0</v>
      </c>
      <c r="O64">
        <f>(I64*21)/100</f>
        <v>0</v>
      </c>
      <c r="P64" t="s">
        <v>18</v>
      </c>
    </row>
    <row r="65" spans="1:18" ht="76.5" x14ac:dyDescent="0.2">
      <c r="A65" s="20" t="s">
        <v>46</v>
      </c>
      <c r="E65" s="21" t="s">
        <v>296</v>
      </c>
    </row>
    <row r="66" spans="1:18" x14ac:dyDescent="0.2">
      <c r="A66" s="24" t="s">
        <v>48</v>
      </c>
      <c r="E66" s="23" t="s">
        <v>43</v>
      </c>
    </row>
    <row r="67" spans="1:18" x14ac:dyDescent="0.2">
      <c r="A67" s="12" t="s">
        <v>41</v>
      </c>
      <c r="B67" s="16" t="s">
        <v>112</v>
      </c>
      <c r="C67" s="16" t="s">
        <v>176</v>
      </c>
      <c r="D67" s="12" t="s">
        <v>43</v>
      </c>
      <c r="E67" s="17" t="s">
        <v>177</v>
      </c>
      <c r="F67" s="18" t="s">
        <v>73</v>
      </c>
      <c r="G67" s="19">
        <v>31</v>
      </c>
      <c r="H67" s="19"/>
      <c r="I67" s="19">
        <f>ROUND(ROUND(H67,2)*ROUND(G67,2),2)</f>
        <v>0</v>
      </c>
      <c r="O67">
        <f>(I67*21)/100</f>
        <v>0</v>
      </c>
      <c r="P67" t="s">
        <v>18</v>
      </c>
    </row>
    <row r="68" spans="1:18" ht="63.75" x14ac:dyDescent="0.2">
      <c r="A68" s="20" t="s">
        <v>46</v>
      </c>
      <c r="E68" s="21" t="s">
        <v>297</v>
      </c>
    </row>
    <row r="69" spans="1:18" x14ac:dyDescent="0.2">
      <c r="A69" s="22" t="s">
        <v>48</v>
      </c>
      <c r="E69" s="23" t="s">
        <v>43</v>
      </c>
    </row>
    <row r="70" spans="1:18" ht="12.75" customHeight="1" x14ac:dyDescent="0.2">
      <c r="A70" s="48" t="s">
        <v>39</v>
      </c>
      <c r="B70" s="48"/>
      <c r="C70" s="25" t="s">
        <v>36</v>
      </c>
      <c r="D70" s="48"/>
      <c r="E70" s="14" t="s">
        <v>178</v>
      </c>
      <c r="F70" s="48"/>
      <c r="G70" s="48"/>
      <c r="H70" s="48"/>
      <c r="I70" s="26">
        <f>0+Q70</f>
        <v>0</v>
      </c>
      <c r="O70">
        <f>0+R70</f>
        <v>0</v>
      </c>
      <c r="Q70">
        <f>0+I71</f>
        <v>0</v>
      </c>
      <c r="R70">
        <f>0+O71</f>
        <v>0</v>
      </c>
    </row>
    <row r="71" spans="1:18" x14ac:dyDescent="0.2">
      <c r="A71" s="12" t="s">
        <v>41</v>
      </c>
      <c r="B71" s="16" t="s">
        <v>116</v>
      </c>
      <c r="C71" s="16" t="s">
        <v>189</v>
      </c>
      <c r="D71" s="12" t="s">
        <v>43</v>
      </c>
      <c r="E71" s="17" t="s">
        <v>190</v>
      </c>
      <c r="F71" s="18" t="s">
        <v>73</v>
      </c>
      <c r="G71" s="19">
        <v>31</v>
      </c>
      <c r="H71" s="19"/>
      <c r="I71" s="19">
        <f>ROUND(ROUND(H71,2)*ROUND(G71,2),2)</f>
        <v>0</v>
      </c>
      <c r="O71">
        <f>(I71*21)/100</f>
        <v>0</v>
      </c>
      <c r="P71" t="s">
        <v>18</v>
      </c>
    </row>
    <row r="72" spans="1:18" ht="38.25" x14ac:dyDescent="0.2">
      <c r="A72" s="20" t="s">
        <v>46</v>
      </c>
      <c r="E72" s="21" t="s">
        <v>191</v>
      </c>
    </row>
    <row r="73" spans="1:18" x14ac:dyDescent="0.2">
      <c r="A73" s="22" t="s">
        <v>48</v>
      </c>
      <c r="E73" s="23" t="s">
        <v>43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rintOptions horizontalCentered="1" gridLines="1"/>
  <pageMargins left="0.35433070866141736" right="0.19685039370078741" top="0.59055118110236227" bottom="0.59055118110236227" header="0.51181102362204722" footer="0.31496062992125984"/>
  <pageSetup paperSize="9" scale="65" fitToHeight="0" orientation="portrait" horizontalDpi="300" verticalDpi="300" r:id="rId1"/>
  <headerFooter>
    <oddFooter>&amp;C&amp;P</oddFooter>
  </headerFooter>
  <rowBreaks count="1" manualBreakCount="1">
    <brk id="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Rekapitulace</vt:lpstr>
      <vt:lpstr>01</vt:lpstr>
      <vt:lpstr>02</vt:lpstr>
      <vt:lpstr>03</vt:lpstr>
      <vt:lpstr>'01'!Názvy_tisku</vt:lpstr>
      <vt:lpstr>'02'!Názvy_tisku</vt:lpstr>
      <vt:lpstr>'03'!Názvy_tisku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Karásková Dagmar</dc:creator>
  <cp:keywords/>
  <dc:description/>
  <cp:lastModifiedBy>Karásková Dagmar</cp:lastModifiedBy>
  <cp:lastPrinted>2024-11-12T09:16:45Z</cp:lastPrinted>
  <dcterms:created xsi:type="dcterms:W3CDTF">2024-11-12T08:59:19Z</dcterms:created>
  <dcterms:modified xsi:type="dcterms:W3CDTF">2024-11-12T09:19:27Z</dcterms:modified>
  <cp:category/>
  <cp:contentStatus/>
</cp:coreProperties>
</file>